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0" windowWidth="18510" windowHeight="10845"/>
  </bookViews>
  <sheets>
    <sheet name="показ. ЖКХ." sheetId="1" r:id="rId1"/>
  </sheets>
  <definedNames>
    <definedName name="_xlnm.Print_Titles" localSheetId="0">'показ. ЖКХ.'!$7:$8</definedName>
    <definedName name="_xlnm.Print_Area" localSheetId="0">'показ. ЖКХ.'!$A$1:$K$91</definedName>
  </definedNames>
  <calcPr calcId="145621"/>
</workbook>
</file>

<file path=xl/calcChain.xml><?xml version="1.0" encoding="utf-8"?>
<calcChain xmlns="http://schemas.openxmlformats.org/spreadsheetml/2006/main">
  <c r="E47" i="1" l="1"/>
  <c r="I89" i="1"/>
  <c r="I26" i="1"/>
  <c r="H23" i="1"/>
  <c r="I17" i="1"/>
  <c r="I19" i="1"/>
  <c r="E19" i="1" s="1"/>
  <c r="E68" i="1" l="1"/>
  <c r="E67" i="1"/>
  <c r="E66" i="1"/>
  <c r="G91" i="1"/>
  <c r="E90" i="1"/>
  <c r="E89" i="1"/>
  <c r="E88" i="1"/>
  <c r="E87" i="1"/>
  <c r="E40" i="1"/>
  <c r="E39" i="1"/>
  <c r="E37" i="1"/>
  <c r="E36" i="1"/>
  <c r="E35" i="1"/>
  <c r="E34" i="1"/>
  <c r="E33" i="1"/>
  <c r="E29" i="1"/>
  <c r="E27" i="1"/>
  <c r="E24" i="1"/>
  <c r="H21" i="1"/>
  <c r="E16" i="1"/>
  <c r="K13" i="1"/>
  <c r="J13" i="1"/>
  <c r="I13" i="1"/>
  <c r="H13" i="1"/>
  <c r="K64" i="1" l="1"/>
  <c r="J21" i="1"/>
  <c r="I48" i="1"/>
  <c r="I86" i="1"/>
  <c r="E86" i="1" s="1"/>
  <c r="K52" i="1" l="1"/>
  <c r="E64" i="1"/>
  <c r="I69" i="1"/>
  <c r="I42" i="1"/>
  <c r="I21" i="1"/>
  <c r="H81" i="1" l="1"/>
  <c r="H48" i="1" l="1"/>
  <c r="H42" i="1"/>
  <c r="E58" i="1" l="1"/>
  <c r="E57" i="1"/>
  <c r="E56" i="1"/>
  <c r="E63" i="1"/>
  <c r="E62" i="1"/>
  <c r="E61" i="1"/>
  <c r="E50" i="1" l="1"/>
  <c r="E46" i="1"/>
  <c r="G28" i="1"/>
  <c r="E28" i="1" s="1"/>
  <c r="G41" i="1"/>
  <c r="E41" i="1" s="1"/>
  <c r="G38" i="1"/>
  <c r="E38" i="1" s="1"/>
  <c r="G30" i="1"/>
  <c r="E30" i="1" s="1"/>
  <c r="G25" i="1"/>
  <c r="E25" i="1" s="1"/>
  <c r="G32" i="1"/>
  <c r="E32" i="1" s="1"/>
  <c r="G31" i="1"/>
  <c r="E31" i="1" s="1"/>
  <c r="G26" i="1"/>
  <c r="E26" i="1" s="1"/>
  <c r="G23" i="1"/>
  <c r="E23" i="1" s="1"/>
  <c r="G69" i="1"/>
  <c r="H69" i="1"/>
  <c r="E85" i="1"/>
  <c r="E84" i="1"/>
  <c r="E83" i="1"/>
  <c r="E80" i="1"/>
  <c r="E79" i="1"/>
  <c r="E78" i="1"/>
  <c r="E75" i="1"/>
  <c r="E74" i="1"/>
  <c r="E73" i="1"/>
  <c r="J52" i="1"/>
  <c r="I52" i="1"/>
  <c r="H52" i="1"/>
  <c r="H11" i="1" s="1"/>
  <c r="H91" i="1" s="1"/>
  <c r="G52" i="1"/>
  <c r="K21" i="1"/>
  <c r="F21" i="1"/>
  <c r="F48" i="1"/>
  <c r="E10" i="1"/>
  <c r="F9" i="1"/>
  <c r="E9" i="1" s="1"/>
  <c r="F59" i="1"/>
  <c r="F54" i="1"/>
  <c r="F71" i="1"/>
  <c r="F69" i="1" s="1"/>
  <c r="E15" i="1"/>
  <c r="K69" i="1"/>
  <c r="J69" i="1"/>
  <c r="K42" i="1"/>
  <c r="F42" i="1"/>
  <c r="F13" i="1"/>
  <c r="E12" i="1"/>
  <c r="I11" i="1" l="1"/>
  <c r="I91" i="1" s="1"/>
  <c r="K11" i="1"/>
  <c r="K91" i="1" s="1"/>
  <c r="J11" i="1"/>
  <c r="J91" i="1" s="1"/>
  <c r="G21" i="1"/>
  <c r="F52" i="1"/>
  <c r="E76" i="1"/>
  <c r="E71" i="1"/>
  <c r="E69" i="1"/>
  <c r="E51" i="1"/>
  <c r="E48" i="1"/>
  <c r="E59" i="1"/>
  <c r="E54" i="1"/>
  <c r="F11" i="1" l="1"/>
  <c r="F91" i="1" s="1"/>
  <c r="E91" i="1" s="1"/>
  <c r="E52" i="1"/>
  <c r="E11" i="1" l="1"/>
  <c r="E13" i="1" l="1"/>
  <c r="E21" i="1"/>
  <c r="E44" i="1" l="1"/>
  <c r="E20" i="1"/>
  <c r="E18" i="1"/>
  <c r="E17" i="1"/>
  <c r="E42" i="1" l="1"/>
</calcChain>
</file>

<file path=xl/comments1.xml><?xml version="1.0" encoding="utf-8"?>
<comments xmlns="http://schemas.openxmlformats.org/spreadsheetml/2006/main">
  <authors>
    <author>user</author>
  </authors>
  <commentList>
    <comment ref="A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<sst xmlns="http://schemas.openxmlformats.org/spreadsheetml/2006/main" count="131" uniqueCount="68">
  <si>
    <t>ПЕРЕЧЕНЬ</t>
  </si>
  <si>
    <t>Наименование мероприятия</t>
  </si>
  <si>
    <t>Сумма расходов, всего (тыс. руб.)</t>
  </si>
  <si>
    <t>в том числе по годам реализации подпрограммы</t>
  </si>
  <si>
    <t>в том числе:</t>
  </si>
  <si>
    <t>Сроки реализа-ции</t>
  </si>
  <si>
    <t>Источники финансиро-вания</t>
  </si>
  <si>
    <t>приобретение электроэнергии</t>
  </si>
  <si>
    <t>противопожарная опашка и окашивание</t>
  </si>
  <si>
    <t xml:space="preserve"> </t>
  </si>
  <si>
    <t>ОАО "Калужская сбытовая компания"</t>
  </si>
  <si>
    <t>подрядная организация</t>
  </si>
  <si>
    <t>ИТОГО</t>
  </si>
  <si>
    <t xml:space="preserve">      </t>
  </si>
  <si>
    <t>Мероприятия в области пожарной безопасности</t>
  </si>
  <si>
    <t>исполнение переданных полномочий муниципального района по содержанию на территории муниципального района межпоселенческих мест захоронения</t>
  </si>
  <si>
    <t>2020-2025</t>
  </si>
  <si>
    <t>программных мероприятий программы</t>
  </si>
  <si>
    <t>Прочие мероприятия в области благоустройства</t>
  </si>
  <si>
    <t>окашивание территории поселения</t>
  </si>
  <si>
    <t>Организация уличного освещения</t>
  </si>
  <si>
    <t>Благоустройство</t>
  </si>
  <si>
    <t>Участник программы</t>
  </si>
  <si>
    <t>приобретение электротоваров для уличного освещения</t>
  </si>
  <si>
    <t>приобретение спец продукции</t>
  </si>
  <si>
    <t>работы по уборке территории по договору ( 6300*12+ начисления27,1%)</t>
  </si>
  <si>
    <t>страхование трактора</t>
  </si>
  <si>
    <t>Реализация проектов развития общественной инфраструктуры, основанных на местных инициативах (мин сельхоз)</t>
  </si>
  <si>
    <t>Обустройство спортивной и детской  площадки в д.Михали</t>
  </si>
  <si>
    <t>Содержание и ремонт братских захоронений</t>
  </si>
  <si>
    <t>Реализация проектов развития общественной инфраструктуры, основанных на местных инициативах (минфин)</t>
  </si>
  <si>
    <t>Ограждение гражданского кладбища в д.Межетчина</t>
  </si>
  <si>
    <t xml:space="preserve">Обустройство спортивной и детской  площадки в д. Раево </t>
  </si>
  <si>
    <t>Развитие жилищно-коммунального хозяйства на территории сельского поселения "Деревня Михали"</t>
  </si>
  <si>
    <t xml:space="preserve">Бюджет    МО СП д.Михали </t>
  </si>
  <si>
    <t xml:space="preserve">Бюджет    МО СП д.Михали . Областной бюджет </t>
  </si>
  <si>
    <t>средства областного бюджета</t>
  </si>
  <si>
    <t>средства поселения</t>
  </si>
  <si>
    <t>средства населения и спонсоров</t>
  </si>
  <si>
    <t>Жилищное хозяйство</t>
  </si>
  <si>
    <t>Бюджет    МО СП д. Михали</t>
  </si>
  <si>
    <t>благоустройство воинского захоронения в д.Орлово</t>
  </si>
  <si>
    <t>разработка и проверка сметной документации, услуги тех. и строительного надзора за выплонением работ</t>
  </si>
  <si>
    <t>разработка дизайн-проекта объектов инфраструктуры сельского поселения</t>
  </si>
  <si>
    <t>приобретение хоз.материалов для благоустройства</t>
  </si>
  <si>
    <t>МР "Износковский район"</t>
  </si>
  <si>
    <t>приобретение, установка и ремонт лавочек</t>
  </si>
  <si>
    <t>Снос аварийных домов в д.Михали (д. 35 А)</t>
  </si>
  <si>
    <t>ремонт детских площадок</t>
  </si>
  <si>
    <t>обустройство сквера в д.Михали (территория возле администрации)</t>
  </si>
  <si>
    <t xml:space="preserve">Очистка ложа и благоустройство береговой полосы пруда в д. Михайловское </t>
  </si>
  <si>
    <t>устройство и ремонт уличного освещения в д.Михайловское, д.Межетчина, д.Михайловское, д.Раево,д. Орлово, д.Михали</t>
  </si>
  <si>
    <t>монтаж пешеходного мостика в д.Раево</t>
  </si>
  <si>
    <t>обустройство площадок с твердым покрытием в д.Раево на р.Лужа и у пруда в д.Возжихино</t>
  </si>
  <si>
    <t>устройство пешеходного мостика к общественному колодцу в д.Возжихино</t>
  </si>
  <si>
    <t>опиловка и вырубка высокорослых и сухостойных деревьев, кустарников</t>
  </si>
  <si>
    <t>расчистка берега пруда в д.Возжихино</t>
  </si>
  <si>
    <t>укладка резинового покрытия на баскетбольной площадке в д.Михали</t>
  </si>
  <si>
    <t>установка пожарных рынд в .Возжихино и д.Раево</t>
  </si>
  <si>
    <t>Благоустройство территории пляжа у пруда в д.Возжихино</t>
  </si>
  <si>
    <t>Обустройство зоны отдыха в д.Михайловское</t>
  </si>
  <si>
    <t xml:space="preserve">Ремонт сцены, площадки для проведения массовых мероприятий в д. Михали Изновсковского района Калужской области </t>
  </si>
  <si>
    <t>в том числе за счет средств областного бюджета</t>
  </si>
  <si>
    <t>из них за счет средств областного бюджета</t>
  </si>
  <si>
    <t>техническое присоединение к электросетям</t>
  </si>
  <si>
    <t>организация уличного освещения с использованием энергосберегающих технологий в д.Раево д. 1,2,7,9,11,13,16,17д.Межетчина д.1,2,3,4,5,6 дер.Михали (район водокачки) в апреле месяце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</si>
  <si>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</si>
  <si>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Приложение 1                                                                                                                                                                                      к постановлению администрации МО СП деревня Михали № 27 от 16.10.2023 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</si>
</sst>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0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2" borderId="0"/>
    <xf numFmtId="49" fontId="7" fillId="0" borderId="3">
      <alignment horizontal="left" vertical="top" wrapText="1"/>
    </xf>
    <xf numFmtId="4" fontId="7" fillId="3" borderId="3">
      <alignment horizontal="right" vertical="top" shrinkToFit="1"/>
    </xf>
    <xf numFmtId="0" fontId="7" fillId="0" borderId="0">
      <alignment wrapText="1"/>
    </xf>
    <xf numFmtId="0" fontId="13" fillId="0" borderId="3">
      <alignment horizontal="left" vertical="top" wrapText="1"/>
    </xf>
  </cellStyleXfs>
  <cellXfs count="68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0" fillId="4" borderId="0" xfId="0" applyFill="1"/>
    <xf numFmtId="0" fontId="0" fillId="0" borderId="0" xfId="0" applyFill="1"/>
    <xf numFmtId="0" fontId="4" fillId="4" borderId="0" xfId="0" applyFont="1" applyFill="1"/>
    <xf numFmtId="0" fontId="5" fillId="0" borderId="1" xfId="0" applyFont="1" applyFill="1" applyBorder="1" applyAlignment="1">
      <alignment horizontal="center" vertical="center"/>
    </xf>
    <xf numFmtId="0" fontId="8" fillId="4" borderId="0" xfId="0" applyFont="1" applyFill="1"/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/>
    </xf>
    <xf numFmtId="0" fontId="9" fillId="4" borderId="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164" fontId="9" fillId="4" borderId="1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right" vertical="top"/>
    </xf>
    <xf numFmtId="0" fontId="9" fillId="4" borderId="1" xfId="0" applyFont="1" applyFill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top"/>
    </xf>
    <xf numFmtId="2" fontId="8" fillId="4" borderId="1" xfId="0" applyNumberFormat="1" applyFont="1" applyFill="1" applyBorder="1" applyAlignment="1">
      <alignment horizontal="right" vertical="top"/>
    </xf>
    <xf numFmtId="0" fontId="8" fillId="4" borderId="1" xfId="0" applyFont="1" applyFill="1" applyBorder="1" applyAlignment="1">
      <alignment horizontal="right" vertical="top"/>
    </xf>
    <xf numFmtId="0" fontId="9" fillId="4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vertical="top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horizontal="right" vertical="top"/>
    </xf>
    <xf numFmtId="164" fontId="8" fillId="0" borderId="1" xfId="0" applyNumberFormat="1" applyFont="1" applyFill="1" applyBorder="1" applyAlignment="1">
      <alignment horizontal="right" vertical="top"/>
    </xf>
    <xf numFmtId="164" fontId="8" fillId="4" borderId="1" xfId="0" applyNumberFormat="1" applyFont="1" applyFill="1" applyBorder="1" applyAlignment="1">
      <alignment vertical="top"/>
    </xf>
    <xf numFmtId="164" fontId="8" fillId="4" borderId="1" xfId="0" applyNumberFormat="1" applyFont="1" applyFill="1" applyBorder="1" applyAlignment="1">
      <alignment horizontal="right" vertical="top"/>
    </xf>
    <xf numFmtId="0" fontId="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10" fillId="5" borderId="1" xfId="1" applyFont="1" applyFill="1" applyBorder="1" applyAlignment="1">
      <alignment vertical="top" wrapText="1"/>
    </xf>
    <xf numFmtId="0" fontId="11" fillId="2" borderId="1" xfId="1" applyFont="1" applyFill="1" applyBorder="1" applyAlignment="1">
      <alignment vertical="top" wrapText="1"/>
    </xf>
    <xf numFmtId="164" fontId="9" fillId="0" borderId="1" xfId="0" applyNumberFormat="1" applyFont="1" applyBorder="1" applyAlignment="1">
      <alignment horizontal="right" vertical="top"/>
    </xf>
    <xf numFmtId="0" fontId="9" fillId="4" borderId="0" xfId="0" applyFont="1" applyFill="1" applyAlignment="1">
      <alignment vertical="top" wrapText="1"/>
    </xf>
    <xf numFmtId="0" fontId="11" fillId="5" borderId="1" xfId="1" applyFont="1" applyFill="1" applyBorder="1" applyAlignment="1">
      <alignment vertical="top" wrapText="1"/>
    </xf>
    <xf numFmtId="164" fontId="9" fillId="4" borderId="2" xfId="0" applyNumberFormat="1" applyFont="1" applyFill="1" applyBorder="1" applyAlignment="1">
      <alignment vertical="top"/>
    </xf>
    <xf numFmtId="0" fontId="8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4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right" vertical="top"/>
    </xf>
    <xf numFmtId="164" fontId="12" fillId="0" borderId="1" xfId="0" applyNumberFormat="1" applyFont="1" applyFill="1" applyBorder="1" applyAlignment="1">
      <alignment horizontal="right" vertical="top"/>
    </xf>
    <xf numFmtId="164" fontId="12" fillId="4" borderId="1" xfId="0" applyNumberFormat="1" applyFont="1" applyFill="1" applyBorder="1" applyAlignment="1">
      <alignment vertical="top"/>
    </xf>
    <xf numFmtId="164" fontId="12" fillId="4" borderId="1" xfId="0" applyNumberFormat="1" applyFont="1" applyFill="1" applyBorder="1" applyAlignment="1">
      <alignment horizontal="right" vertical="top"/>
    </xf>
    <xf numFmtId="0" fontId="8" fillId="4" borderId="2" xfId="0" applyFont="1" applyFill="1" applyBorder="1" applyAlignment="1">
      <alignment horizontal="center" vertical="top" wrapText="1"/>
    </xf>
    <xf numFmtId="0" fontId="14" fillId="0" borderId="3" xfId="5" applyNumberFormat="1" applyFont="1" applyProtection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vertical="top"/>
    </xf>
  </cellXfs>
  <cellStyles count="6">
    <cellStyle name="xl25" xfId="4"/>
    <cellStyle name="xl26" xfId="5"/>
    <cellStyle name="xl32" xfId="2"/>
    <cellStyle name="xl40" xfId="3"/>
    <cellStyle name="Обычный" xfId="0" builtinId="0"/>
    <cellStyle name="Обычный_Рачет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N103"/>
  <sheetViews>
    <sheetView tabSelected="1" view="pageBreakPreview" zoomScale="90" zoomScaleSheetLayoutView="90" workbookViewId="0">
      <selection activeCell="F7" sqref="F7:K7"/>
    </sheetView>
  </sheetViews>
  <sheetFormatPr defaultRowHeight="15.75" x14ac:dyDescent="0.25"/>
  <cols>
    <col min="1" max="1" width="58.5703125" customWidth="1"/>
    <col min="2" max="2" width="10.7109375" customWidth="1"/>
    <col min="3" max="3" width="14" customWidth="1"/>
    <col min="4" max="4" width="16.42578125" customWidth="1"/>
    <col min="5" max="5" width="14" customWidth="1"/>
    <col min="6" max="7" width="11.7109375" style="3" customWidth="1"/>
    <col min="8" max="8" width="11.7109375" style="7" customWidth="1"/>
    <col min="9" max="10" width="11.7109375" style="3" customWidth="1"/>
    <col min="11" max="11" width="11.7109375" customWidth="1"/>
  </cols>
  <sheetData>
    <row r="1" spans="1:81" ht="61.5" customHeight="1" x14ac:dyDescent="0.25">
      <c r="A1" s="1"/>
      <c r="B1" s="1"/>
      <c r="C1" s="1"/>
      <c r="D1" s="1"/>
      <c r="E1" s="57" t="s">
        <v>67</v>
      </c>
      <c r="F1" s="57"/>
      <c r="G1" s="57"/>
      <c r="H1" s="57"/>
      <c r="I1" s="57"/>
      <c r="J1" s="57"/>
      <c r="K1" s="57"/>
    </row>
    <row r="2" spans="1:81" x14ac:dyDescent="0.25">
      <c r="A2" s="1"/>
      <c r="B2" s="1"/>
      <c r="C2" s="1"/>
      <c r="D2" s="1"/>
      <c r="E2" s="1"/>
      <c r="F2" s="5"/>
      <c r="G2" s="5"/>
      <c r="I2" s="5"/>
      <c r="J2" s="5"/>
      <c r="K2" s="1"/>
    </row>
    <row r="3" spans="1:81" x14ac:dyDescent="0.25">
      <c r="A3" s="61" t="s">
        <v>0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81" x14ac:dyDescent="0.25">
      <c r="A4" s="61" t="s">
        <v>17</v>
      </c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81" x14ac:dyDescent="0.25">
      <c r="A5" s="61" t="s">
        <v>33</v>
      </c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81" ht="15" x14ac:dyDescent="0.25">
      <c r="A6" s="1"/>
      <c r="B6" s="1"/>
      <c r="C6" s="1"/>
      <c r="D6" s="1"/>
      <c r="E6" s="1"/>
      <c r="F6" s="5"/>
      <c r="G6" s="5"/>
      <c r="H6" s="5"/>
      <c r="I6" s="5"/>
      <c r="J6" s="5"/>
      <c r="K6" s="1"/>
    </row>
    <row r="7" spans="1:81" ht="51.75" customHeight="1" x14ac:dyDescent="0.2">
      <c r="A7" s="63" t="s">
        <v>1</v>
      </c>
      <c r="B7" s="63" t="s">
        <v>5</v>
      </c>
      <c r="C7" s="63" t="s">
        <v>22</v>
      </c>
      <c r="D7" s="64" t="s">
        <v>6</v>
      </c>
      <c r="E7" s="63" t="s">
        <v>2</v>
      </c>
      <c r="F7" s="62" t="s">
        <v>3</v>
      </c>
      <c r="G7" s="62"/>
      <c r="H7" s="62"/>
      <c r="I7" s="62"/>
      <c r="J7" s="62"/>
      <c r="K7" s="62"/>
    </row>
    <row r="8" spans="1:81" ht="14.25" x14ac:dyDescent="0.2">
      <c r="A8" s="63"/>
      <c r="B8" s="63"/>
      <c r="C8" s="63"/>
      <c r="D8" s="64"/>
      <c r="E8" s="63"/>
      <c r="F8" s="6">
        <v>2020</v>
      </c>
      <c r="G8" s="6">
        <v>2021</v>
      </c>
      <c r="H8" s="8">
        <v>2022</v>
      </c>
      <c r="I8" s="9">
        <v>2023</v>
      </c>
      <c r="J8" s="9">
        <v>2024</v>
      </c>
      <c r="K8" s="6">
        <v>2025</v>
      </c>
    </row>
    <row r="9" spans="1:81" ht="31.5" x14ac:dyDescent="0.2">
      <c r="A9" s="10" t="s">
        <v>39</v>
      </c>
      <c r="B9" s="11" t="s">
        <v>16</v>
      </c>
      <c r="C9" s="12" t="s">
        <v>11</v>
      </c>
      <c r="D9" s="13" t="s">
        <v>40</v>
      </c>
      <c r="E9" s="14">
        <f t="shared" ref="E9:E10" si="0">SUM(F9:K9)</f>
        <v>688.42100000000005</v>
      </c>
      <c r="F9" s="15">
        <f>F10</f>
        <v>688.42100000000005</v>
      </c>
      <c r="G9" s="15"/>
      <c r="H9" s="16"/>
      <c r="I9" s="16"/>
      <c r="J9" s="16"/>
      <c r="K9" s="15"/>
    </row>
    <row r="10" spans="1:81" x14ac:dyDescent="0.2">
      <c r="A10" s="17" t="s">
        <v>47</v>
      </c>
      <c r="B10" s="18"/>
      <c r="C10" s="18"/>
      <c r="D10" s="19"/>
      <c r="E10" s="14">
        <f t="shared" si="0"/>
        <v>688.42100000000005</v>
      </c>
      <c r="F10" s="20">
        <v>688.42100000000005</v>
      </c>
      <c r="G10" s="20"/>
      <c r="H10" s="21"/>
      <c r="I10" s="22"/>
      <c r="J10" s="22"/>
      <c r="K10" s="20"/>
    </row>
    <row r="11" spans="1:81" s="3" customFormat="1" ht="17.25" customHeight="1" x14ac:dyDescent="0.2">
      <c r="A11" s="23" t="s">
        <v>21</v>
      </c>
      <c r="B11" s="11"/>
      <c r="C11" s="12"/>
      <c r="D11" s="13"/>
      <c r="E11" s="14">
        <f>SUM(F11:K11)</f>
        <v>24442.665000000001</v>
      </c>
      <c r="F11" s="24">
        <f>F12+F13+F21+F42+F48+F52+F69</f>
        <v>11348.580000000002</v>
      </c>
      <c r="G11" s="24">
        <v>6022.3149999999996</v>
      </c>
      <c r="H11" s="14">
        <f>H12+H13+H21+H42+H48+H52+H69</f>
        <v>2332.5410000000002</v>
      </c>
      <c r="I11" s="14">
        <f>I12+I13+I21+I42+I47+I48+I52+I69</f>
        <v>2302.328</v>
      </c>
      <c r="J11" s="14">
        <f>J12+J13+J21+J42+J48+J52+J69</f>
        <v>512.19000000000005</v>
      </c>
      <c r="K11" s="24">
        <f>K12+K13+K21+K42+K48+K52+K69</f>
        <v>1924.711</v>
      </c>
    </row>
    <row r="12" spans="1:81" s="3" customFormat="1" ht="54.75" customHeight="1" x14ac:dyDescent="0.2">
      <c r="A12" s="23" t="s">
        <v>15</v>
      </c>
      <c r="B12" s="11" t="s">
        <v>16</v>
      </c>
      <c r="C12" s="12" t="s">
        <v>11</v>
      </c>
      <c r="D12" s="13" t="s">
        <v>45</v>
      </c>
      <c r="E12" s="14">
        <f>SUM(F12:K12)</f>
        <v>150</v>
      </c>
      <c r="F12" s="14">
        <v>0</v>
      </c>
      <c r="G12" s="14">
        <v>15</v>
      </c>
      <c r="H12" s="47">
        <v>15</v>
      </c>
      <c r="I12" s="24">
        <v>40</v>
      </c>
      <c r="J12" s="24">
        <v>40</v>
      </c>
      <c r="K12" s="24">
        <v>40</v>
      </c>
    </row>
    <row r="13" spans="1:81" s="3" customFormat="1" ht="63" x14ac:dyDescent="0.2">
      <c r="A13" s="23" t="s">
        <v>20</v>
      </c>
      <c r="B13" s="11" t="s">
        <v>16</v>
      </c>
      <c r="C13" s="12" t="s">
        <v>10</v>
      </c>
      <c r="D13" s="13" t="s">
        <v>34</v>
      </c>
      <c r="E13" s="14">
        <f>SUM(F13,G13,H13,I13,J13,K13)</f>
        <v>4722.9210000000012</v>
      </c>
      <c r="F13" s="24">
        <f>SUM(F15:F20)</f>
        <v>1969.287</v>
      </c>
      <c r="G13" s="24">
        <v>838.005</v>
      </c>
      <c r="H13" s="14">
        <f>SUM(H15:H20)-H16</f>
        <v>576.60599999999999</v>
      </c>
      <c r="I13" s="14">
        <f t="shared" ref="I13:K13" si="1">SUM(I15:I20)-I16</f>
        <v>791.50200000000007</v>
      </c>
      <c r="J13" s="14">
        <f t="shared" si="1"/>
        <v>407.096</v>
      </c>
      <c r="K13" s="14">
        <f t="shared" si="1"/>
        <v>140.42500000000001</v>
      </c>
    </row>
    <row r="14" spans="1:81" x14ac:dyDescent="0.2">
      <c r="A14" s="26" t="s">
        <v>4</v>
      </c>
      <c r="B14" s="27"/>
      <c r="C14" s="18"/>
      <c r="D14" s="19"/>
      <c r="E14" s="28"/>
      <c r="F14" s="29"/>
      <c r="G14" s="29"/>
      <c r="H14" s="30"/>
      <c r="I14" s="31"/>
      <c r="J14" s="31"/>
      <c r="K14" s="29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</row>
    <row r="15" spans="1:81" x14ac:dyDescent="0.2">
      <c r="A15" s="26" t="s">
        <v>7</v>
      </c>
      <c r="B15" s="32"/>
      <c r="C15" s="18"/>
      <c r="D15" s="19"/>
      <c r="E15" s="31">
        <f>SUM(F15:K15)</f>
        <v>2262.8609999999999</v>
      </c>
      <c r="F15" s="29">
        <v>348.96100000000001</v>
      </c>
      <c r="G15" s="29">
        <v>440.60700000000003</v>
      </c>
      <c r="H15" s="31">
        <v>576.60599999999999</v>
      </c>
      <c r="I15" s="31">
        <v>426.762</v>
      </c>
      <c r="J15" s="31">
        <v>329.5</v>
      </c>
      <c r="K15" s="29">
        <v>140.42500000000001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</row>
    <row r="16" spans="1:81" x14ac:dyDescent="0.2">
      <c r="A16" s="26" t="s">
        <v>62</v>
      </c>
      <c r="B16" s="32"/>
      <c r="C16" s="18"/>
      <c r="D16" s="19"/>
      <c r="E16" s="31">
        <f>SUM(F16:K16)</f>
        <v>576.60599999999999</v>
      </c>
      <c r="F16" s="29"/>
      <c r="G16" s="29"/>
      <c r="H16" s="31">
        <v>576.60599999999999</v>
      </c>
      <c r="I16" s="31"/>
      <c r="J16" s="31"/>
      <c r="K16" s="29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</row>
    <row r="17" spans="1:81" x14ac:dyDescent="0.2">
      <c r="A17" s="26" t="s">
        <v>64</v>
      </c>
      <c r="B17" s="32"/>
      <c r="C17" s="18"/>
      <c r="D17" s="19"/>
      <c r="E17" s="28">
        <f t="shared" ref="E17:E20" si="2">SUM(F17:K17)</f>
        <v>101.90899999999999</v>
      </c>
      <c r="F17" s="29"/>
      <c r="G17" s="29"/>
      <c r="H17" s="31"/>
      <c r="I17" s="31">
        <f>50.909+50.909+0.091</f>
        <v>101.90899999999999</v>
      </c>
      <c r="J17" s="31"/>
      <c r="K17" s="29" t="s">
        <v>9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</row>
    <row r="18" spans="1:81" x14ac:dyDescent="0.2">
      <c r="A18" s="26" t="s">
        <v>23</v>
      </c>
      <c r="B18" s="32"/>
      <c r="C18" s="18"/>
      <c r="D18" s="19"/>
      <c r="E18" s="28">
        <f t="shared" si="2"/>
        <v>77.596000000000004</v>
      </c>
      <c r="F18" s="29"/>
      <c r="G18" s="29"/>
      <c r="H18" s="30"/>
      <c r="I18" s="31"/>
      <c r="J18" s="31">
        <v>77.596000000000004</v>
      </c>
      <c r="K18" s="29" t="s">
        <v>9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</row>
    <row r="19" spans="1:81" ht="63" x14ac:dyDescent="0.2">
      <c r="A19" s="56" t="s">
        <v>65</v>
      </c>
      <c r="B19" s="32"/>
      <c r="C19" s="18"/>
      <c r="D19" s="19"/>
      <c r="E19" s="28">
        <f t="shared" si="2"/>
        <v>262.83100000000002</v>
      </c>
      <c r="F19" s="29"/>
      <c r="G19" s="29"/>
      <c r="H19" s="30"/>
      <c r="I19" s="31">
        <f>262.831</f>
        <v>262.83100000000002</v>
      </c>
      <c r="J19" s="31"/>
      <c r="K19" s="29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</row>
    <row r="20" spans="1:81" ht="47.25" x14ac:dyDescent="0.2">
      <c r="A20" s="26" t="s">
        <v>51</v>
      </c>
      <c r="B20" s="32"/>
      <c r="C20" s="18"/>
      <c r="D20" s="19"/>
      <c r="E20" s="28">
        <f t="shared" si="2"/>
        <v>1987.7240000000002</v>
      </c>
      <c r="F20" s="29">
        <v>1620.326</v>
      </c>
      <c r="G20" s="29">
        <v>367.39800000000002</v>
      </c>
      <c r="H20" s="30"/>
      <c r="I20" s="31"/>
      <c r="J20" s="31"/>
      <c r="K20" s="29" t="s">
        <v>9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</row>
    <row r="21" spans="1:81" s="3" customFormat="1" ht="32.25" customHeight="1" x14ac:dyDescent="0.2">
      <c r="A21" s="23" t="s">
        <v>18</v>
      </c>
      <c r="B21" s="11" t="s">
        <v>16</v>
      </c>
      <c r="C21" s="12" t="s">
        <v>11</v>
      </c>
      <c r="D21" s="13" t="s">
        <v>34</v>
      </c>
      <c r="E21" s="14">
        <f>SUM(F21:K21)</f>
        <v>7374.7819999999992</v>
      </c>
      <c r="F21" s="24">
        <f>SUM(F23:F41)</f>
        <v>3448.6120000000001</v>
      </c>
      <c r="G21" s="24">
        <f>SUM(G23:G41)</f>
        <v>3574.4229999999998</v>
      </c>
      <c r="H21" s="14">
        <f>SUM( H23:H41)-H24-H27-H33-H40</f>
        <v>117.25300000000003</v>
      </c>
      <c r="I21" s="14">
        <f>SUM( I23:I41)</f>
        <v>139.4</v>
      </c>
      <c r="J21" s="14">
        <f>SUM( J23:J41)</f>
        <v>65.093999999999994</v>
      </c>
      <c r="K21" s="24">
        <f>SUM(K23:K41)</f>
        <v>30</v>
      </c>
    </row>
    <row r="22" spans="1:81" x14ac:dyDescent="0.2">
      <c r="A22" s="26" t="s">
        <v>4</v>
      </c>
      <c r="B22" s="33"/>
      <c r="C22" s="18"/>
      <c r="D22" s="19"/>
      <c r="E22" s="28"/>
      <c r="F22" s="29"/>
      <c r="G22" s="29"/>
      <c r="H22" s="30"/>
      <c r="I22" s="31"/>
      <c r="J22" s="31"/>
      <c r="K22" s="29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</row>
    <row r="23" spans="1:81" x14ac:dyDescent="0.2">
      <c r="A23" s="26" t="s">
        <v>19</v>
      </c>
      <c r="B23" s="33"/>
      <c r="C23" s="18"/>
      <c r="D23" s="19"/>
      <c r="E23" s="28">
        <f t="shared" ref="E23:E41" si="3">SUM(F23:K23)</f>
        <v>254.07299999999998</v>
      </c>
      <c r="F23" s="29">
        <v>47.4</v>
      </c>
      <c r="G23" s="29">
        <f>49.938</f>
        <v>49.938000000000002</v>
      </c>
      <c r="H23" s="30">
        <f>56.391+6.344</f>
        <v>62.734999999999999</v>
      </c>
      <c r="I23" s="31">
        <v>94</v>
      </c>
      <c r="J23" s="31"/>
      <c r="K23" s="29" t="s">
        <v>9</v>
      </c>
    </row>
    <row r="24" spans="1:81" x14ac:dyDescent="0.2">
      <c r="A24" s="26" t="s">
        <v>63</v>
      </c>
      <c r="B24" s="33"/>
      <c r="C24" s="18"/>
      <c r="D24" s="19"/>
      <c r="E24" s="28">
        <f t="shared" si="3"/>
        <v>56.390999999999998</v>
      </c>
      <c r="F24" s="29"/>
      <c r="G24" s="29"/>
      <c r="H24" s="30">
        <v>56.390999999999998</v>
      </c>
      <c r="I24" s="31"/>
      <c r="J24" s="31"/>
      <c r="K24" s="29"/>
    </row>
    <row r="25" spans="1:81" ht="31.5" x14ac:dyDescent="0.2">
      <c r="A25" s="26" t="s">
        <v>55</v>
      </c>
      <c r="B25" s="33"/>
      <c r="C25" s="18"/>
      <c r="D25" s="19"/>
      <c r="E25" s="28">
        <f t="shared" si="3"/>
        <v>1952.1399999999999</v>
      </c>
      <c r="F25" s="29">
        <v>909.80399999999997</v>
      </c>
      <c r="G25" s="29">
        <f>539.996+502.34</f>
        <v>1042.336</v>
      </c>
      <c r="H25" s="30"/>
      <c r="I25" s="31"/>
      <c r="J25" s="31"/>
      <c r="K25" s="29" t="s">
        <v>9</v>
      </c>
    </row>
    <row r="26" spans="1:81" ht="31.5" x14ac:dyDescent="0.2">
      <c r="A26" s="26" t="s">
        <v>25</v>
      </c>
      <c r="B26" s="33"/>
      <c r="C26" s="18"/>
      <c r="D26" s="19"/>
      <c r="E26" s="28">
        <f t="shared" si="3"/>
        <v>308.49</v>
      </c>
      <c r="F26" s="29">
        <v>57</v>
      </c>
      <c r="G26" s="29">
        <f>66.598</f>
        <v>66.597999999999999</v>
      </c>
      <c r="H26" s="30">
        <v>44.398000000000003</v>
      </c>
      <c r="I26" s="31">
        <f>45.31+0.09</f>
        <v>45.400000000000006</v>
      </c>
      <c r="J26" s="31">
        <v>65.093999999999994</v>
      </c>
      <c r="K26" s="29">
        <v>30</v>
      </c>
    </row>
    <row r="27" spans="1:81" x14ac:dyDescent="0.2">
      <c r="A27" s="26" t="s">
        <v>63</v>
      </c>
      <c r="B27" s="33"/>
      <c r="C27" s="18"/>
      <c r="D27" s="19"/>
      <c r="E27" s="28">
        <f t="shared" si="3"/>
        <v>44.398000000000003</v>
      </c>
      <c r="F27" s="29"/>
      <c r="G27" s="29"/>
      <c r="H27" s="30">
        <v>44.398000000000003</v>
      </c>
      <c r="I27" s="31"/>
      <c r="J27" s="31"/>
      <c r="K27" s="29"/>
    </row>
    <row r="28" spans="1:81" ht="31.5" x14ac:dyDescent="0.2">
      <c r="A28" s="26" t="s">
        <v>54</v>
      </c>
      <c r="B28" s="33"/>
      <c r="C28" s="18"/>
      <c r="D28" s="19"/>
      <c r="E28" s="28">
        <f t="shared" si="3"/>
        <v>110.108</v>
      </c>
      <c r="F28" s="29"/>
      <c r="G28" s="29">
        <f>110.108</f>
        <v>110.108</v>
      </c>
      <c r="H28" s="30"/>
      <c r="I28" s="31"/>
      <c r="J28" s="31"/>
      <c r="K28" s="29"/>
    </row>
    <row r="29" spans="1:81" x14ac:dyDescent="0.2">
      <c r="A29" s="26" t="s">
        <v>52</v>
      </c>
      <c r="B29" s="33"/>
      <c r="C29" s="18"/>
      <c r="D29" s="19"/>
      <c r="E29" s="28">
        <f t="shared" si="3"/>
        <v>506.65800000000002</v>
      </c>
      <c r="F29" s="29"/>
      <c r="G29" s="29">
        <v>506.65800000000002</v>
      </c>
      <c r="H29" s="30"/>
      <c r="I29" s="31"/>
      <c r="J29" s="31"/>
      <c r="K29" s="29"/>
    </row>
    <row r="30" spans="1:81" x14ac:dyDescent="0.2">
      <c r="A30" s="26" t="s">
        <v>56</v>
      </c>
      <c r="B30" s="33"/>
      <c r="C30" s="18"/>
      <c r="D30" s="19"/>
      <c r="E30" s="28">
        <f t="shared" si="3"/>
        <v>580.00599999999997</v>
      </c>
      <c r="F30" s="29"/>
      <c r="G30" s="29">
        <f>580.006</f>
        <v>580.00599999999997</v>
      </c>
      <c r="H30" s="30"/>
      <c r="I30" s="31"/>
      <c r="J30" s="31"/>
      <c r="K30" s="29"/>
    </row>
    <row r="31" spans="1:81" ht="31.5" x14ac:dyDescent="0.2">
      <c r="A31" s="26" t="s">
        <v>53</v>
      </c>
      <c r="B31" s="33"/>
      <c r="C31" s="18"/>
      <c r="D31" s="19"/>
      <c r="E31" s="28">
        <f t="shared" si="3"/>
        <v>361.125</v>
      </c>
      <c r="F31" s="29"/>
      <c r="G31" s="29">
        <f>361.125</f>
        <v>361.125</v>
      </c>
      <c r="H31" s="30"/>
      <c r="I31" s="31"/>
      <c r="J31" s="31"/>
      <c r="K31" s="29"/>
    </row>
    <row r="32" spans="1:81" x14ac:dyDescent="0.2">
      <c r="A32" s="26" t="s">
        <v>44</v>
      </c>
      <c r="B32" s="33"/>
      <c r="C32" s="18"/>
      <c r="D32" s="19"/>
      <c r="E32" s="28">
        <f t="shared" si="3"/>
        <v>88.157999999999987</v>
      </c>
      <c r="F32" s="29">
        <v>53.207999999999998</v>
      </c>
      <c r="G32" s="29">
        <f>15.44+10.72</f>
        <v>26.16</v>
      </c>
      <c r="H32" s="30">
        <v>8.7899999999999991</v>
      </c>
      <c r="I32" s="31"/>
      <c r="J32" s="31"/>
      <c r="K32" s="29"/>
    </row>
    <row r="33" spans="1:11" x14ac:dyDescent="0.2">
      <c r="A33" s="26" t="s">
        <v>63</v>
      </c>
      <c r="B33" s="33"/>
      <c r="C33" s="18"/>
      <c r="D33" s="19"/>
      <c r="E33" s="28">
        <f t="shared" si="3"/>
        <v>8.7899999999999991</v>
      </c>
      <c r="F33" s="29"/>
      <c r="G33" s="29"/>
      <c r="H33" s="30">
        <v>8.7899999999999991</v>
      </c>
      <c r="I33" s="31"/>
      <c r="J33" s="31"/>
      <c r="K33" s="29"/>
    </row>
    <row r="34" spans="1:11" x14ac:dyDescent="0.2">
      <c r="A34" s="26" t="s">
        <v>48</v>
      </c>
      <c r="B34" s="33"/>
      <c r="C34" s="18"/>
      <c r="D34" s="19"/>
      <c r="E34" s="28">
        <f t="shared" si="3"/>
        <v>80</v>
      </c>
      <c r="F34" s="29">
        <v>50</v>
      </c>
      <c r="G34" s="29">
        <v>30</v>
      </c>
      <c r="H34" s="30"/>
      <c r="I34" s="31"/>
      <c r="J34" s="31"/>
      <c r="K34" s="29"/>
    </row>
    <row r="35" spans="1:11" x14ac:dyDescent="0.2">
      <c r="A35" s="26" t="s">
        <v>46</v>
      </c>
      <c r="B35" s="33"/>
      <c r="C35" s="18"/>
      <c r="D35" s="19"/>
      <c r="E35" s="28">
        <f t="shared" si="3"/>
        <v>60.715000000000003</v>
      </c>
      <c r="F35" s="29">
        <v>20.7</v>
      </c>
      <c r="G35" s="29">
        <v>40.015000000000001</v>
      </c>
      <c r="H35" s="30"/>
      <c r="I35" s="31"/>
      <c r="J35" s="31"/>
      <c r="K35" s="29"/>
    </row>
    <row r="36" spans="1:11" ht="31.5" x14ac:dyDescent="0.2">
      <c r="A36" s="26" t="s">
        <v>43</v>
      </c>
      <c r="B36" s="33"/>
      <c r="C36" s="18"/>
      <c r="D36" s="19"/>
      <c r="E36" s="28">
        <f t="shared" si="3"/>
        <v>412.5</v>
      </c>
      <c r="F36" s="29">
        <v>412.5</v>
      </c>
      <c r="G36" s="29"/>
      <c r="H36" s="30"/>
      <c r="I36" s="31"/>
      <c r="J36" s="31"/>
      <c r="K36" s="29"/>
    </row>
    <row r="37" spans="1:11" ht="31.5" x14ac:dyDescent="0.2">
      <c r="A37" s="26" t="s">
        <v>49</v>
      </c>
      <c r="B37" s="33"/>
      <c r="C37" s="18"/>
      <c r="D37" s="19"/>
      <c r="E37" s="28">
        <f t="shared" si="3"/>
        <v>1570</v>
      </c>
      <c r="F37" s="29">
        <v>1570</v>
      </c>
      <c r="G37" s="29"/>
      <c r="H37" s="30"/>
      <c r="I37" s="31"/>
      <c r="J37" s="31"/>
      <c r="K37" s="29"/>
    </row>
    <row r="38" spans="1:11" ht="31.5" x14ac:dyDescent="0.2">
      <c r="A38" s="26" t="s">
        <v>42</v>
      </c>
      <c r="B38" s="33"/>
      <c r="C38" s="18"/>
      <c r="D38" s="19"/>
      <c r="E38" s="28">
        <f t="shared" si="3"/>
        <v>541.48699999999997</v>
      </c>
      <c r="F38" s="29">
        <v>328</v>
      </c>
      <c r="G38" s="29">
        <f>106.03+107.457</f>
        <v>213.48699999999999</v>
      </c>
      <c r="H38" s="30"/>
      <c r="I38" s="31"/>
      <c r="J38" s="31"/>
      <c r="K38" s="29"/>
    </row>
    <row r="39" spans="1:11" x14ac:dyDescent="0.2">
      <c r="A39" s="26" t="s">
        <v>26</v>
      </c>
      <c r="B39" s="33"/>
      <c r="C39" s="18"/>
      <c r="D39" s="19"/>
      <c r="E39" s="28">
        <f t="shared" si="3"/>
        <v>1.33</v>
      </c>
      <c r="F39" s="29"/>
      <c r="G39" s="29"/>
      <c r="H39" s="30">
        <v>1.33</v>
      </c>
      <c r="I39" s="31"/>
      <c r="J39" s="31">
        <v>0</v>
      </c>
      <c r="K39" s="29" t="s">
        <v>9</v>
      </c>
    </row>
    <row r="40" spans="1:11" x14ac:dyDescent="0.2">
      <c r="A40" s="26" t="s">
        <v>63</v>
      </c>
      <c r="B40" s="33"/>
      <c r="C40" s="18"/>
      <c r="D40" s="19"/>
      <c r="E40" s="28">
        <f t="shared" si="3"/>
        <v>1.33</v>
      </c>
      <c r="F40" s="29"/>
      <c r="G40" s="29"/>
      <c r="H40" s="30">
        <v>1.33</v>
      </c>
      <c r="I40" s="31"/>
      <c r="J40" s="31"/>
      <c r="K40" s="29"/>
    </row>
    <row r="41" spans="1:11" ht="31.5" x14ac:dyDescent="0.2">
      <c r="A41" s="26" t="s">
        <v>57</v>
      </c>
      <c r="B41" s="33"/>
      <c r="C41" s="18"/>
      <c r="D41" s="19"/>
      <c r="E41" s="28">
        <f t="shared" si="3"/>
        <v>547.99199999999996</v>
      </c>
      <c r="F41" s="29"/>
      <c r="G41" s="29">
        <f>547.992</f>
        <v>547.99199999999996</v>
      </c>
      <c r="H41" s="30">
        <v>0</v>
      </c>
      <c r="I41" s="31"/>
      <c r="J41" s="31"/>
      <c r="K41" s="29"/>
    </row>
    <row r="42" spans="1:11" s="3" customFormat="1" ht="33" customHeight="1" x14ac:dyDescent="0.2">
      <c r="A42" s="23" t="s">
        <v>14</v>
      </c>
      <c r="B42" s="11" t="s">
        <v>16</v>
      </c>
      <c r="C42" s="12" t="s">
        <v>11</v>
      </c>
      <c r="D42" s="13"/>
      <c r="E42" s="14">
        <f>SUM(F42,G42,H42,I42,J42,K42)</f>
        <v>348.29499999999996</v>
      </c>
      <c r="F42" s="24">
        <f>SUM(F44:F46)</f>
        <v>20</v>
      </c>
      <c r="G42" s="24">
        <v>119.69499999999999</v>
      </c>
      <c r="H42" s="24">
        <f>SUM( H44:H46)</f>
        <v>98.6</v>
      </c>
      <c r="I42" s="14">
        <f>SUM( I44:I46)</f>
        <v>110</v>
      </c>
      <c r="J42" s="14">
        <v>0</v>
      </c>
      <c r="K42" s="24">
        <f>SUM(K44:K46)</f>
        <v>0</v>
      </c>
    </row>
    <row r="43" spans="1:11" x14ac:dyDescent="0.2">
      <c r="A43" s="26" t="s">
        <v>4</v>
      </c>
      <c r="B43" s="34"/>
      <c r="C43" s="18"/>
      <c r="D43" s="19"/>
      <c r="E43" s="28"/>
      <c r="F43" s="29"/>
      <c r="G43" s="29"/>
      <c r="H43" s="67"/>
      <c r="I43" s="31"/>
      <c r="J43" s="31"/>
      <c r="K43" s="29"/>
    </row>
    <row r="44" spans="1:11" ht="47.25" x14ac:dyDescent="0.2">
      <c r="A44" s="65" t="s">
        <v>8</v>
      </c>
      <c r="B44" s="33"/>
      <c r="C44" s="18"/>
      <c r="D44" s="55" t="s">
        <v>45</v>
      </c>
      <c r="E44" s="28">
        <f t="shared" ref="E44:E47" si="4">SUM(F44:K44)</f>
        <v>218.6</v>
      </c>
      <c r="F44" s="29">
        <v>20</v>
      </c>
      <c r="G44" s="29"/>
      <c r="H44" s="67">
        <v>98.6</v>
      </c>
      <c r="I44" s="31">
        <v>100</v>
      </c>
      <c r="J44" s="31"/>
      <c r="K44" s="29" t="s">
        <v>9</v>
      </c>
    </row>
    <row r="45" spans="1:11" ht="31.5" x14ac:dyDescent="0.2">
      <c r="A45" s="66"/>
      <c r="B45" s="33"/>
      <c r="C45" s="18"/>
      <c r="D45" s="55" t="s">
        <v>34</v>
      </c>
      <c r="E45" s="28"/>
      <c r="F45" s="29"/>
      <c r="G45" s="29"/>
      <c r="H45" s="67"/>
      <c r="I45" s="31">
        <v>10</v>
      </c>
      <c r="J45" s="31"/>
      <c r="K45" s="29"/>
    </row>
    <row r="46" spans="1:11" x14ac:dyDescent="0.2">
      <c r="A46" s="26" t="s">
        <v>58</v>
      </c>
      <c r="B46" s="33"/>
      <c r="C46" s="18"/>
      <c r="D46" s="19"/>
      <c r="E46" s="28">
        <f t="shared" si="4"/>
        <v>119.69499999999999</v>
      </c>
      <c r="F46" s="29"/>
      <c r="G46" s="29">
        <v>119.69499999999999</v>
      </c>
      <c r="H46" s="67"/>
      <c r="I46" s="31"/>
      <c r="J46" s="31"/>
      <c r="K46" s="29"/>
    </row>
    <row r="47" spans="1:11" ht="47.25" x14ac:dyDescent="0.2">
      <c r="A47" s="36" t="s">
        <v>66</v>
      </c>
      <c r="B47" s="11" t="s">
        <v>16</v>
      </c>
      <c r="C47" s="12" t="s">
        <v>11</v>
      </c>
      <c r="D47" s="13" t="s">
        <v>34</v>
      </c>
      <c r="E47" s="39">
        <f t="shared" si="4"/>
        <v>18</v>
      </c>
      <c r="F47" s="24"/>
      <c r="G47" s="24"/>
      <c r="H47" s="47"/>
      <c r="I47" s="14">
        <v>18</v>
      </c>
      <c r="J47" s="14"/>
      <c r="K47" s="24"/>
    </row>
    <row r="48" spans="1:11" s="3" customFormat="1" ht="34.5" customHeight="1" x14ac:dyDescent="0.2">
      <c r="A48" s="37" t="s">
        <v>29</v>
      </c>
      <c r="B48" s="11" t="s">
        <v>16</v>
      </c>
      <c r="C48" s="12" t="s">
        <v>11</v>
      </c>
      <c r="D48" s="13" t="s">
        <v>34</v>
      </c>
      <c r="E48" s="14">
        <f t="shared" ref="E48:E76" si="5">SUM(F48:K48)</f>
        <v>589.43700000000001</v>
      </c>
      <c r="F48" s="24">
        <f>SUM(F50:F51)</f>
        <v>583.03700000000003</v>
      </c>
      <c r="G48" s="24">
        <v>1.8</v>
      </c>
      <c r="H48" s="24">
        <f>SUM( H50:H51)</f>
        <v>1.6</v>
      </c>
      <c r="I48" s="14">
        <f>SUM( I50:I51)</f>
        <v>3</v>
      </c>
      <c r="J48" s="14">
        <v>0</v>
      </c>
      <c r="K48" s="24">
        <v>0</v>
      </c>
    </row>
    <row r="49" spans="1:92" x14ac:dyDescent="0.2">
      <c r="A49" s="38" t="s">
        <v>4</v>
      </c>
      <c r="B49" s="33"/>
      <c r="C49" s="18"/>
      <c r="D49" s="35"/>
      <c r="E49" s="39"/>
      <c r="F49" s="24"/>
      <c r="G49" s="24"/>
      <c r="H49" s="24"/>
      <c r="I49" s="14"/>
      <c r="J49" s="14"/>
      <c r="K49" s="2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</row>
    <row r="50" spans="1:92" x14ac:dyDescent="0.2">
      <c r="A50" s="38" t="s">
        <v>41</v>
      </c>
      <c r="B50" s="32"/>
      <c r="C50" s="18"/>
      <c r="D50" s="19"/>
      <c r="E50" s="28">
        <f t="shared" si="5"/>
        <v>581.28700000000003</v>
      </c>
      <c r="F50" s="29">
        <v>581.28700000000003</v>
      </c>
      <c r="G50" s="29"/>
      <c r="H50" s="29"/>
      <c r="I50" s="31"/>
      <c r="J50" s="31"/>
      <c r="K50" s="29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</row>
    <row r="51" spans="1:92" x14ac:dyDescent="0.2">
      <c r="A51" s="38" t="s">
        <v>24</v>
      </c>
      <c r="B51" s="33"/>
      <c r="C51" s="18"/>
      <c r="D51" s="19"/>
      <c r="E51" s="28">
        <f t="shared" si="5"/>
        <v>8.15</v>
      </c>
      <c r="F51" s="29">
        <v>1.75</v>
      </c>
      <c r="G51" s="29">
        <v>1.8</v>
      </c>
      <c r="H51" s="67">
        <v>1.6</v>
      </c>
      <c r="I51" s="31">
        <v>3</v>
      </c>
      <c r="J51" s="31"/>
      <c r="K51" s="29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</row>
    <row r="52" spans="1:92" s="3" customFormat="1" ht="59.25" customHeight="1" x14ac:dyDescent="0.2">
      <c r="A52" s="40" t="s">
        <v>27</v>
      </c>
      <c r="B52" s="11" t="s">
        <v>16</v>
      </c>
      <c r="C52" s="12" t="s">
        <v>11</v>
      </c>
      <c r="D52" s="13" t="s">
        <v>35</v>
      </c>
      <c r="E52" s="14">
        <f t="shared" si="5"/>
        <v>5823.5889999999999</v>
      </c>
      <c r="F52" s="24">
        <f>F54+F59</f>
        <v>4109.3029999999999</v>
      </c>
      <c r="G52" s="24">
        <f t="shared" ref="G52:J52" si="6">G54+G59</f>
        <v>0</v>
      </c>
      <c r="H52" s="14">
        <f t="shared" si="6"/>
        <v>0</v>
      </c>
      <c r="I52" s="14">
        <f t="shared" si="6"/>
        <v>0</v>
      </c>
      <c r="J52" s="14">
        <f t="shared" si="6"/>
        <v>0</v>
      </c>
      <c r="K52" s="24">
        <f>K54+K59+SUM( K64)</f>
        <v>1714.2860000000001</v>
      </c>
    </row>
    <row r="53" spans="1:92" s="3" customFormat="1" x14ac:dyDescent="0.2">
      <c r="A53" s="41" t="s">
        <v>4</v>
      </c>
      <c r="B53" s="11"/>
      <c r="C53" s="23"/>
      <c r="D53" s="13"/>
      <c r="E53" s="14"/>
      <c r="F53" s="24"/>
      <c r="G53" s="24"/>
      <c r="H53" s="25"/>
      <c r="I53" s="14"/>
      <c r="J53" s="14"/>
      <c r="K53" s="1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</row>
    <row r="54" spans="1:92" s="3" customFormat="1" ht="18" customHeight="1" x14ac:dyDescent="0.2">
      <c r="A54" s="41" t="s">
        <v>28</v>
      </c>
      <c r="B54" s="11"/>
      <c r="C54" s="23"/>
      <c r="D54" s="42"/>
      <c r="E54" s="31">
        <f t="shared" si="5"/>
        <v>2031.953</v>
      </c>
      <c r="F54" s="29">
        <f>SUM(F56:F58)</f>
        <v>2031.953</v>
      </c>
      <c r="G54" s="29"/>
      <c r="H54" s="30"/>
      <c r="I54" s="14"/>
      <c r="J54" s="14"/>
      <c r="K54" s="1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</row>
    <row r="55" spans="1:92" s="3" customFormat="1" x14ac:dyDescent="0.2">
      <c r="A55" s="43" t="s">
        <v>4</v>
      </c>
      <c r="B55" s="11"/>
      <c r="C55" s="23"/>
      <c r="D55" s="42"/>
      <c r="E55" s="31"/>
      <c r="F55" s="29"/>
      <c r="G55" s="29"/>
      <c r="H55" s="30"/>
      <c r="I55" s="14"/>
      <c r="J55" s="14"/>
      <c r="K55" s="1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</row>
    <row r="56" spans="1:92" s="3" customFormat="1" x14ac:dyDescent="0.2">
      <c r="A56" s="43" t="s">
        <v>36</v>
      </c>
      <c r="B56" s="11"/>
      <c r="C56" s="23"/>
      <c r="D56" s="42"/>
      <c r="E56" s="31">
        <f t="shared" si="5"/>
        <v>1439.317</v>
      </c>
      <c r="F56" s="29">
        <v>1439.317</v>
      </c>
      <c r="G56" s="29"/>
      <c r="H56" s="30"/>
      <c r="I56" s="14"/>
      <c r="J56" s="14"/>
      <c r="K56" s="1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</row>
    <row r="57" spans="1:92" s="3" customFormat="1" x14ac:dyDescent="0.2">
      <c r="A57" s="43" t="s">
        <v>37</v>
      </c>
      <c r="B57" s="11"/>
      <c r="C57" s="23"/>
      <c r="D57" s="42"/>
      <c r="E57" s="31">
        <f t="shared" si="5"/>
        <v>496.33499999999998</v>
      </c>
      <c r="F57" s="29">
        <v>496.33499999999998</v>
      </c>
      <c r="G57" s="29"/>
      <c r="H57" s="30"/>
      <c r="I57" s="14"/>
      <c r="J57" s="14"/>
      <c r="K57" s="1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</row>
    <row r="58" spans="1:92" s="3" customFormat="1" x14ac:dyDescent="0.2">
      <c r="A58" s="43" t="s">
        <v>38</v>
      </c>
      <c r="B58" s="11"/>
      <c r="C58" s="23"/>
      <c r="D58" s="42"/>
      <c r="E58" s="31">
        <f t="shared" si="5"/>
        <v>96.301000000000002</v>
      </c>
      <c r="F58" s="29">
        <v>96.301000000000002</v>
      </c>
      <c r="G58" s="29"/>
      <c r="H58" s="30"/>
      <c r="I58" s="14"/>
      <c r="J58" s="14"/>
      <c r="K58" s="1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</row>
    <row r="59" spans="1:92" s="3" customFormat="1" ht="18.75" customHeight="1" x14ac:dyDescent="0.2">
      <c r="A59" s="41" t="s">
        <v>32</v>
      </c>
      <c r="B59" s="11"/>
      <c r="C59" s="23"/>
      <c r="D59" s="42"/>
      <c r="E59" s="31">
        <f t="shared" si="5"/>
        <v>2077.35</v>
      </c>
      <c r="F59" s="29">
        <f>SUM(F61:F63)</f>
        <v>2077.35</v>
      </c>
      <c r="G59" s="29"/>
      <c r="H59" s="30"/>
      <c r="I59" s="14"/>
      <c r="J59" s="14"/>
      <c r="K59" s="1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</row>
    <row r="60" spans="1:92" s="3" customFormat="1" x14ac:dyDescent="0.2">
      <c r="A60" s="43" t="s">
        <v>4</v>
      </c>
      <c r="B60" s="11"/>
      <c r="C60" s="23"/>
      <c r="D60" s="42"/>
      <c r="E60" s="31"/>
      <c r="F60" s="29"/>
      <c r="G60" s="29"/>
      <c r="H60" s="30"/>
      <c r="I60" s="14"/>
      <c r="J60" s="14"/>
      <c r="K60" s="1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</row>
    <row r="61" spans="1:92" s="3" customFormat="1" x14ac:dyDescent="0.2">
      <c r="A61" s="43" t="s">
        <v>36</v>
      </c>
      <c r="B61" s="11"/>
      <c r="C61" s="23"/>
      <c r="D61" s="42"/>
      <c r="E61" s="31">
        <f t="shared" si="5"/>
        <v>1439.316</v>
      </c>
      <c r="F61" s="29">
        <v>1439.316</v>
      </c>
      <c r="G61" s="29"/>
      <c r="H61" s="30"/>
      <c r="I61" s="14"/>
      <c r="J61" s="14"/>
      <c r="K61" s="1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</row>
    <row r="62" spans="1:92" s="3" customFormat="1" x14ac:dyDescent="0.2">
      <c r="A62" s="43" t="s">
        <v>37</v>
      </c>
      <c r="B62" s="11"/>
      <c r="C62" s="23"/>
      <c r="D62" s="42"/>
      <c r="E62" s="31">
        <f t="shared" si="5"/>
        <v>546.66800000000001</v>
      </c>
      <c r="F62" s="29">
        <v>546.66800000000001</v>
      </c>
      <c r="G62" s="29"/>
      <c r="H62" s="30"/>
      <c r="I62" s="14"/>
      <c r="J62" s="14"/>
      <c r="K62" s="1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</row>
    <row r="63" spans="1:92" s="3" customFormat="1" x14ac:dyDescent="0.2">
      <c r="A63" s="43" t="s">
        <v>38</v>
      </c>
      <c r="B63" s="11"/>
      <c r="C63" s="23"/>
      <c r="D63" s="42"/>
      <c r="E63" s="31">
        <f t="shared" si="5"/>
        <v>91.366</v>
      </c>
      <c r="F63" s="29">
        <v>91.366</v>
      </c>
      <c r="G63" s="29"/>
      <c r="H63" s="30"/>
      <c r="I63" s="14"/>
      <c r="J63" s="14"/>
      <c r="K63" s="1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</row>
    <row r="64" spans="1:92" s="3" customFormat="1" x14ac:dyDescent="0.2">
      <c r="A64" s="44" t="s">
        <v>60</v>
      </c>
      <c r="B64" s="11"/>
      <c r="C64" s="23"/>
      <c r="D64" s="42"/>
      <c r="E64" s="14">
        <f t="shared" si="5"/>
        <v>1714.2860000000001</v>
      </c>
      <c r="F64" s="29"/>
      <c r="G64" s="29"/>
      <c r="H64" s="30"/>
      <c r="I64" s="14"/>
      <c r="J64" s="14"/>
      <c r="K64" s="14">
        <f>SUM( K66:K68)</f>
        <v>1714.2860000000001</v>
      </c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</row>
    <row r="65" spans="1:92" s="3" customFormat="1" x14ac:dyDescent="0.2">
      <c r="A65" s="43" t="s">
        <v>4</v>
      </c>
      <c r="B65" s="11"/>
      <c r="C65" s="23"/>
      <c r="D65" s="42"/>
      <c r="E65" s="31"/>
      <c r="F65" s="29"/>
      <c r="G65" s="29"/>
      <c r="H65" s="30"/>
      <c r="I65" s="14"/>
      <c r="J65" s="14"/>
      <c r="K65" s="1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</row>
    <row r="66" spans="1:92" s="3" customFormat="1" x14ac:dyDescent="0.2">
      <c r="A66" s="43" t="s">
        <v>36</v>
      </c>
      <c r="B66" s="11"/>
      <c r="C66" s="23"/>
      <c r="D66" s="42"/>
      <c r="E66" s="31">
        <f t="shared" si="5"/>
        <v>1200</v>
      </c>
      <c r="F66" s="29"/>
      <c r="G66" s="29"/>
      <c r="H66" s="30"/>
      <c r="I66" s="14"/>
      <c r="J66" s="14"/>
      <c r="K66" s="31">
        <v>1200</v>
      </c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</row>
    <row r="67" spans="1:92" s="3" customFormat="1" x14ac:dyDescent="0.2">
      <c r="A67" s="43" t="s">
        <v>37</v>
      </c>
      <c r="B67" s="11"/>
      <c r="C67" s="23"/>
      <c r="D67" s="42"/>
      <c r="E67" s="31">
        <f t="shared" si="5"/>
        <v>497.14299999999997</v>
      </c>
      <c r="F67" s="29"/>
      <c r="G67" s="29"/>
      <c r="H67" s="30"/>
      <c r="I67" s="14"/>
      <c r="J67" s="14"/>
      <c r="K67" s="31">
        <v>497.14299999999997</v>
      </c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</row>
    <row r="68" spans="1:92" s="3" customFormat="1" x14ac:dyDescent="0.2">
      <c r="A68" s="43" t="s">
        <v>38</v>
      </c>
      <c r="B68" s="11"/>
      <c r="C68" s="23"/>
      <c r="D68" s="42"/>
      <c r="E68" s="31">
        <f t="shared" si="5"/>
        <v>17.143000000000001</v>
      </c>
      <c r="F68" s="29"/>
      <c r="G68" s="29"/>
      <c r="H68" s="30"/>
      <c r="I68" s="14"/>
      <c r="J68" s="14"/>
      <c r="K68" s="31">
        <v>17.143000000000001</v>
      </c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</row>
    <row r="69" spans="1:92" s="3" customFormat="1" ht="59.25" customHeight="1" x14ac:dyDescent="0.2">
      <c r="A69" s="45" t="s">
        <v>30</v>
      </c>
      <c r="B69" s="11" t="s">
        <v>16</v>
      </c>
      <c r="C69" s="12" t="s">
        <v>11</v>
      </c>
      <c r="D69" s="13" t="s">
        <v>35</v>
      </c>
      <c r="E69" s="14">
        <f t="shared" si="5"/>
        <v>5415.6409999999996</v>
      </c>
      <c r="F69" s="24">
        <f>F71</f>
        <v>1218.3409999999999</v>
      </c>
      <c r="G69" s="24">
        <f>SUM(G76:G76)</f>
        <v>1473.3920000000001</v>
      </c>
      <c r="H69" s="14">
        <f>SUM(H81)</f>
        <v>1523.482</v>
      </c>
      <c r="I69" s="14">
        <f>SUM( I86)</f>
        <v>1200.4259999999999</v>
      </c>
      <c r="J69" s="14">
        <f>SUM(J76:J76)</f>
        <v>0</v>
      </c>
      <c r="K69" s="14">
        <f>SUM(K76:K76)</f>
        <v>0</v>
      </c>
    </row>
    <row r="70" spans="1:92" x14ac:dyDescent="0.2">
      <c r="A70" s="38" t="s">
        <v>4</v>
      </c>
      <c r="B70" s="33"/>
      <c r="C70" s="36"/>
      <c r="D70" s="35"/>
      <c r="E70" s="39"/>
      <c r="F70" s="24"/>
      <c r="G70" s="24"/>
      <c r="H70" s="14"/>
      <c r="I70" s="14"/>
      <c r="J70" s="14"/>
      <c r="K70" s="39"/>
    </row>
    <row r="71" spans="1:92" x14ac:dyDescent="0.2">
      <c r="A71" s="46" t="s">
        <v>31</v>
      </c>
      <c r="B71" s="32"/>
      <c r="C71" s="26"/>
      <c r="D71" s="19"/>
      <c r="E71" s="51">
        <f t="shared" ref="E71:E75" si="7">SUM(F71:K71)</f>
        <v>1218.3409999999999</v>
      </c>
      <c r="F71" s="52">
        <f>SUM(F73:F75)</f>
        <v>1218.3409999999999</v>
      </c>
      <c r="G71" s="52"/>
      <c r="H71" s="54"/>
      <c r="I71" s="54"/>
      <c r="J71" s="54"/>
      <c r="K71" s="51"/>
    </row>
    <row r="72" spans="1:92" x14ac:dyDescent="0.2">
      <c r="A72" s="43" t="s">
        <v>4</v>
      </c>
      <c r="B72" s="32"/>
      <c r="C72" s="26"/>
      <c r="D72" s="19"/>
      <c r="E72" s="28"/>
      <c r="F72" s="29"/>
      <c r="G72" s="24"/>
      <c r="H72" s="14"/>
      <c r="I72" s="14"/>
      <c r="J72" s="14"/>
      <c r="K72" s="39"/>
    </row>
    <row r="73" spans="1:92" x14ac:dyDescent="0.2">
      <c r="A73" s="43" t="s">
        <v>36</v>
      </c>
      <c r="B73" s="32"/>
      <c r="C73" s="26"/>
      <c r="D73" s="19"/>
      <c r="E73" s="28">
        <f t="shared" si="7"/>
        <v>700</v>
      </c>
      <c r="F73" s="29">
        <v>700</v>
      </c>
      <c r="G73" s="24"/>
      <c r="H73" s="14"/>
      <c r="I73" s="14"/>
      <c r="J73" s="14"/>
      <c r="K73" s="39"/>
    </row>
    <row r="74" spans="1:92" x14ac:dyDescent="0.2">
      <c r="A74" s="43" t="s">
        <v>37</v>
      </c>
      <c r="B74" s="32"/>
      <c r="C74" s="26"/>
      <c r="D74" s="19"/>
      <c r="E74" s="28">
        <f t="shared" si="7"/>
        <v>457.423</v>
      </c>
      <c r="F74" s="29">
        <v>457.423</v>
      </c>
      <c r="G74" s="24"/>
      <c r="H74" s="14"/>
      <c r="I74" s="14"/>
      <c r="J74" s="14"/>
      <c r="K74" s="39"/>
    </row>
    <row r="75" spans="1:92" x14ac:dyDescent="0.2">
      <c r="A75" s="43" t="s">
        <v>38</v>
      </c>
      <c r="B75" s="32"/>
      <c r="C75" s="26"/>
      <c r="D75" s="19"/>
      <c r="E75" s="28">
        <f t="shared" si="7"/>
        <v>60.917999999999999</v>
      </c>
      <c r="F75" s="29">
        <v>60.917999999999999</v>
      </c>
      <c r="G75" s="24"/>
      <c r="H75" s="14"/>
      <c r="I75" s="14"/>
      <c r="J75" s="14"/>
      <c r="K75" s="39"/>
    </row>
    <row r="76" spans="1:92" ht="39" customHeight="1" x14ac:dyDescent="0.2">
      <c r="A76" s="46" t="s">
        <v>59</v>
      </c>
      <c r="B76" s="32"/>
      <c r="C76" s="26"/>
      <c r="D76" s="19"/>
      <c r="E76" s="51">
        <f t="shared" si="5"/>
        <v>1473.3920000000001</v>
      </c>
      <c r="F76" s="52" t="s">
        <v>9</v>
      </c>
      <c r="G76" s="52">
        <v>1473.3920000000001</v>
      </c>
      <c r="H76" s="53"/>
      <c r="I76" s="54"/>
      <c r="J76" s="54"/>
      <c r="K76" s="51"/>
    </row>
    <row r="77" spans="1:92" x14ac:dyDescent="0.2">
      <c r="A77" s="43" t="s">
        <v>4</v>
      </c>
      <c r="B77" s="32"/>
      <c r="C77" s="26"/>
      <c r="D77" s="19"/>
      <c r="E77" s="28"/>
      <c r="F77" s="29"/>
      <c r="G77" s="29"/>
      <c r="H77" s="30"/>
      <c r="I77" s="31"/>
      <c r="J77" s="31"/>
      <c r="K77" s="28"/>
    </row>
    <row r="78" spans="1:92" x14ac:dyDescent="0.2">
      <c r="A78" s="43" t="s">
        <v>36</v>
      </c>
      <c r="B78" s="32"/>
      <c r="C78" s="26"/>
      <c r="D78" s="19"/>
      <c r="E78" s="28">
        <f t="shared" ref="E78:E80" si="8">SUM(F78:K78)</f>
        <v>700</v>
      </c>
      <c r="F78" s="29"/>
      <c r="G78" s="29">
        <v>700</v>
      </c>
      <c r="H78" s="30"/>
      <c r="I78" s="31"/>
      <c r="J78" s="31"/>
      <c r="K78" s="28"/>
    </row>
    <row r="79" spans="1:92" x14ac:dyDescent="0.2">
      <c r="A79" s="43" t="s">
        <v>37</v>
      </c>
      <c r="B79" s="32"/>
      <c r="C79" s="26"/>
      <c r="D79" s="19"/>
      <c r="E79" s="28">
        <f t="shared" si="8"/>
        <v>701.875</v>
      </c>
      <c r="F79" s="29"/>
      <c r="G79" s="29">
        <v>701.875</v>
      </c>
      <c r="H79" s="30"/>
      <c r="I79" s="31"/>
      <c r="J79" s="31"/>
      <c r="K79" s="28"/>
    </row>
    <row r="80" spans="1:92" x14ac:dyDescent="0.2">
      <c r="A80" s="43" t="s">
        <v>38</v>
      </c>
      <c r="B80" s="32"/>
      <c r="C80" s="26"/>
      <c r="D80" s="19"/>
      <c r="E80" s="28">
        <f t="shared" si="8"/>
        <v>71.517359999999996</v>
      </c>
      <c r="F80" s="29"/>
      <c r="G80" s="29">
        <v>71.517359999999996</v>
      </c>
      <c r="H80" s="30"/>
      <c r="I80" s="31"/>
      <c r="J80" s="31"/>
      <c r="K80" s="28"/>
    </row>
    <row r="81" spans="1:11" ht="30.75" customHeight="1" x14ac:dyDescent="0.2">
      <c r="A81" s="46" t="s">
        <v>50</v>
      </c>
      <c r="B81" s="48"/>
      <c r="C81" s="49"/>
      <c r="D81" s="50"/>
      <c r="E81" s="51">
        <v>116.91800000000001</v>
      </c>
      <c r="F81" s="52"/>
      <c r="G81" s="52"/>
      <c r="H81" s="53">
        <f>SUM( H83:H85)</f>
        <v>1523.482</v>
      </c>
      <c r="I81" s="54" t="s">
        <v>9</v>
      </c>
      <c r="J81" s="54"/>
      <c r="K81" s="51"/>
    </row>
    <row r="82" spans="1:11" x14ac:dyDescent="0.2">
      <c r="A82" s="43" t="s">
        <v>4</v>
      </c>
      <c r="B82" s="32"/>
      <c r="C82" s="26"/>
      <c r="D82" s="19"/>
      <c r="E82" s="28"/>
      <c r="F82" s="29"/>
      <c r="G82" s="29"/>
      <c r="H82" s="30"/>
      <c r="I82" s="31"/>
      <c r="J82" s="31"/>
      <c r="K82" s="28"/>
    </row>
    <row r="83" spans="1:11" x14ac:dyDescent="0.2">
      <c r="A83" s="43" t="s">
        <v>36</v>
      </c>
      <c r="B83" s="32"/>
      <c r="C83" s="26"/>
      <c r="D83" s="19"/>
      <c r="E83" s="28">
        <f t="shared" ref="E83:E90" si="9">SUM(F83:K83)</f>
        <v>1292.664</v>
      </c>
      <c r="F83" s="29"/>
      <c r="G83" s="29"/>
      <c r="H83" s="30">
        <v>1292.664</v>
      </c>
      <c r="I83" s="31"/>
      <c r="J83" s="31"/>
      <c r="K83" s="28"/>
    </row>
    <row r="84" spans="1:11" x14ac:dyDescent="0.2">
      <c r="A84" s="43" t="s">
        <v>37</v>
      </c>
      <c r="B84" s="32"/>
      <c r="C84" s="26"/>
      <c r="D84" s="19"/>
      <c r="E84" s="28">
        <f t="shared" si="9"/>
        <v>159.30099999999999</v>
      </c>
      <c r="F84" s="29"/>
      <c r="G84" s="29"/>
      <c r="H84" s="30">
        <v>159.30099999999999</v>
      </c>
      <c r="I84" s="31" t="s">
        <v>9</v>
      </c>
      <c r="J84" s="31"/>
      <c r="K84" s="28"/>
    </row>
    <row r="85" spans="1:11" x14ac:dyDescent="0.2">
      <c r="A85" s="43" t="s">
        <v>38</v>
      </c>
      <c r="B85" s="32"/>
      <c r="C85" s="26"/>
      <c r="D85" s="19"/>
      <c r="E85" s="28">
        <f t="shared" si="9"/>
        <v>71.516999999999996</v>
      </c>
      <c r="F85" s="29"/>
      <c r="G85" s="29"/>
      <c r="H85" s="30">
        <v>71.516999999999996</v>
      </c>
      <c r="I85" s="31"/>
      <c r="J85" s="31"/>
      <c r="K85" s="28"/>
    </row>
    <row r="86" spans="1:11" ht="47.25" x14ac:dyDescent="0.2">
      <c r="A86" s="46" t="s">
        <v>61</v>
      </c>
      <c r="B86" s="48"/>
      <c r="C86" s="49"/>
      <c r="D86" s="50"/>
      <c r="E86" s="51">
        <f t="shared" si="9"/>
        <v>1200.4259999999999</v>
      </c>
      <c r="F86" s="52"/>
      <c r="G86" s="52"/>
      <c r="H86" s="53"/>
      <c r="I86" s="54">
        <f>SUM(  I88:I90)</f>
        <v>1200.4259999999999</v>
      </c>
      <c r="J86" s="54"/>
      <c r="K86" s="51"/>
    </row>
    <row r="87" spans="1:11" x14ac:dyDescent="0.2">
      <c r="A87" s="43" t="s">
        <v>4</v>
      </c>
      <c r="B87" s="32"/>
      <c r="C87" s="26"/>
      <c r="D87" s="18"/>
      <c r="E87" s="28">
        <f t="shared" si="9"/>
        <v>0</v>
      </c>
      <c r="F87" s="29"/>
      <c r="G87" s="29"/>
      <c r="H87" s="30"/>
      <c r="I87" s="31"/>
      <c r="J87" s="31"/>
      <c r="K87" s="28"/>
    </row>
    <row r="88" spans="1:11" x14ac:dyDescent="0.2">
      <c r="A88" s="43" t="s">
        <v>36</v>
      </c>
      <c r="B88" s="32"/>
      <c r="C88" s="26"/>
      <c r="D88" s="18"/>
      <c r="E88" s="28">
        <f t="shared" si="9"/>
        <v>999.46900000000005</v>
      </c>
      <c r="F88" s="29"/>
      <c r="G88" s="29"/>
      <c r="H88" s="30"/>
      <c r="I88" s="31">
        <v>999.46900000000005</v>
      </c>
      <c r="J88" s="31"/>
      <c r="K88" s="28"/>
    </row>
    <row r="89" spans="1:11" x14ac:dyDescent="0.2">
      <c r="A89" s="43" t="s">
        <v>37</v>
      </c>
      <c r="B89" s="32"/>
      <c r="C89" s="26"/>
      <c r="D89" s="18"/>
      <c r="E89" s="28">
        <f t="shared" si="9"/>
        <v>156.95699999999999</v>
      </c>
      <c r="F89" s="29"/>
      <c r="G89" s="29"/>
      <c r="H89" s="30"/>
      <c r="I89" s="31">
        <f>102.038+54.919</f>
        <v>156.95699999999999</v>
      </c>
      <c r="J89" s="31"/>
      <c r="K89" s="28"/>
    </row>
    <row r="90" spans="1:11" x14ac:dyDescent="0.2">
      <c r="A90" s="43" t="s">
        <v>38</v>
      </c>
      <c r="B90" s="32"/>
      <c r="C90" s="26"/>
      <c r="D90" s="18"/>
      <c r="E90" s="28">
        <f t="shared" si="9"/>
        <v>44</v>
      </c>
      <c r="F90" s="29"/>
      <c r="G90" s="29"/>
      <c r="H90" s="30"/>
      <c r="I90" s="31">
        <v>44</v>
      </c>
      <c r="J90" s="31"/>
      <c r="K90" s="28"/>
    </row>
    <row r="91" spans="1:11" x14ac:dyDescent="0.2">
      <c r="A91" s="58" t="s">
        <v>12</v>
      </c>
      <c r="B91" s="59"/>
      <c r="C91" s="59"/>
      <c r="D91" s="60"/>
      <c r="E91" s="39">
        <f>SUM(F91:K91)</f>
        <v>25131.086000000003</v>
      </c>
      <c r="F91" s="24">
        <f>F9+F11</f>
        <v>12037.001000000002</v>
      </c>
      <c r="G91" s="24">
        <f t="shared" ref="G91:K91" si="10">G9+G11</f>
        <v>6022.3149999999996</v>
      </c>
      <c r="H91" s="24">
        <f t="shared" si="10"/>
        <v>2332.5410000000002</v>
      </c>
      <c r="I91" s="24">
        <f t="shared" si="10"/>
        <v>2302.328</v>
      </c>
      <c r="J91" s="24">
        <f t="shared" si="10"/>
        <v>512.19000000000005</v>
      </c>
      <c r="K91" s="24">
        <f t="shared" si="10"/>
        <v>1924.711</v>
      </c>
    </row>
    <row r="92" spans="1:11" ht="15" x14ac:dyDescent="0.25">
      <c r="A92" s="2"/>
      <c r="B92" s="1"/>
      <c r="C92" s="2"/>
      <c r="D92" s="2"/>
      <c r="E92" s="1"/>
      <c r="F92" s="5"/>
      <c r="G92" s="5"/>
      <c r="H92" s="5"/>
      <c r="I92" s="5"/>
      <c r="J92" s="5"/>
      <c r="K92" s="1"/>
    </row>
    <row r="93" spans="1:11" ht="15" x14ac:dyDescent="0.25">
      <c r="A93" s="1"/>
      <c r="B93" s="1"/>
      <c r="C93" s="2"/>
      <c r="D93" s="2"/>
      <c r="E93" s="1"/>
      <c r="F93" s="5"/>
      <c r="G93" s="5"/>
      <c r="H93" s="5"/>
      <c r="I93" s="5"/>
      <c r="J93" s="5"/>
      <c r="K93" s="1"/>
    </row>
    <row r="94" spans="1:11" ht="15" x14ac:dyDescent="0.25">
      <c r="A94" s="1"/>
      <c r="B94" s="1"/>
      <c r="C94" s="1"/>
      <c r="D94" s="1"/>
      <c r="E94" s="1"/>
      <c r="F94" s="5"/>
      <c r="G94" s="5"/>
      <c r="H94" s="5"/>
      <c r="I94" s="5"/>
      <c r="J94" s="5"/>
      <c r="K94" s="1"/>
    </row>
    <row r="95" spans="1:11" ht="15" x14ac:dyDescent="0.25">
      <c r="A95" s="1"/>
      <c r="B95" s="1"/>
      <c r="C95" s="1"/>
      <c r="D95" s="1"/>
      <c r="E95" s="1"/>
      <c r="F95" s="5"/>
      <c r="G95" s="5"/>
      <c r="H95" s="5"/>
      <c r="I95" s="5"/>
      <c r="J95" s="5"/>
      <c r="K95" s="1"/>
    </row>
    <row r="96" spans="1:11" ht="19.5" customHeight="1" x14ac:dyDescent="0.25">
      <c r="A96" s="1"/>
      <c r="B96" s="1"/>
      <c r="C96" s="1"/>
      <c r="D96" s="1"/>
      <c r="E96" s="1"/>
      <c r="F96" s="5"/>
      <c r="G96" s="5"/>
      <c r="H96" s="5"/>
      <c r="I96" s="5"/>
      <c r="J96" s="5"/>
      <c r="K96" s="1"/>
    </row>
    <row r="97" spans="1:11" ht="15" x14ac:dyDescent="0.25">
      <c r="A97" s="1"/>
      <c r="B97" s="1"/>
      <c r="C97" s="1"/>
      <c r="D97" s="1"/>
      <c r="E97" s="1"/>
      <c r="F97" s="5"/>
      <c r="G97" s="5"/>
      <c r="H97" s="5"/>
      <c r="I97" s="5"/>
      <c r="J97" s="5"/>
      <c r="K97" s="1"/>
    </row>
    <row r="98" spans="1:11" ht="18.75" customHeight="1" x14ac:dyDescent="0.25">
      <c r="A98" s="1"/>
      <c r="B98" s="1"/>
      <c r="C98" s="1"/>
      <c r="D98" s="1"/>
      <c r="E98" s="1"/>
      <c r="F98" s="5"/>
      <c r="G98" s="5"/>
      <c r="H98" s="5"/>
      <c r="I98" s="5"/>
      <c r="J98" s="5"/>
      <c r="K98" s="1"/>
    </row>
    <row r="99" spans="1:11" ht="15" x14ac:dyDescent="0.25">
      <c r="A99" s="1"/>
      <c r="B99" s="1"/>
      <c r="C99" s="1"/>
      <c r="D99" s="1"/>
      <c r="E99" s="1"/>
      <c r="F99" s="5"/>
      <c r="G99" s="5"/>
      <c r="H99" s="5"/>
      <c r="I99" s="5"/>
      <c r="J99" s="5"/>
      <c r="K99" s="1"/>
    </row>
    <row r="100" spans="1:11" ht="15" x14ac:dyDescent="0.25">
      <c r="A100" s="1"/>
      <c r="B100" s="1"/>
      <c r="C100" s="1"/>
      <c r="D100" s="1"/>
      <c r="E100" s="1"/>
      <c r="F100" s="5"/>
      <c r="G100" s="5"/>
      <c r="H100" s="5"/>
      <c r="I100" s="5"/>
      <c r="J100" s="5"/>
      <c r="K100" s="1"/>
    </row>
    <row r="101" spans="1:11" x14ac:dyDescent="0.25">
      <c r="A101" s="1"/>
      <c r="B101" s="1"/>
      <c r="C101" s="1"/>
      <c r="D101" s="1"/>
      <c r="G101" s="3" t="s">
        <v>13</v>
      </c>
    </row>
    <row r="102" spans="1:11" x14ac:dyDescent="0.25">
      <c r="A102" s="1"/>
      <c r="B102" s="1"/>
      <c r="C102" s="1"/>
      <c r="D102" s="1"/>
    </row>
    <row r="103" spans="1:11" x14ac:dyDescent="0.25">
      <c r="A103" s="1"/>
    </row>
  </sheetData>
  <mergeCells count="12">
    <mergeCell ref="E1:K1"/>
    <mergeCell ref="A91:D91"/>
    <mergeCell ref="A5:K5"/>
    <mergeCell ref="A3:K3"/>
    <mergeCell ref="A4:K4"/>
    <mergeCell ref="F7:K7"/>
    <mergeCell ref="A7:A8"/>
    <mergeCell ref="B7:B8"/>
    <mergeCell ref="C7:C8"/>
    <mergeCell ref="D7:D8"/>
    <mergeCell ref="E7:E8"/>
    <mergeCell ref="A44:A45"/>
  </mergeCells>
  <phoneticPr fontId="1" type="noConversion"/>
  <pageMargins left="0.39370078740157483" right="0.39370078740157483" top="0.19685039370078741" bottom="0.19685039370078741" header="0.51181102362204722" footer="0.51181102362204722"/>
  <pageSetup paperSize="9" scale="73" orientation="landscape" verticalDpi="18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показ. ЖКХ.</vt:lpstr>
      <vt:lpstr>'показ. ЖКХ.'!Заголовки_для_печати</vt:lpstr>
      <vt:lpstr>'показ. ЖКХ.'!Область_печати</vt:lpstr>
    </vt:vector>
  </TitlesOfParts>
  <Company>Министерство финансовК.О.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Валентина</cp:lastModifiedBy>
  <cp:lastPrinted>2022-04-14T06:01:50Z</cp:lastPrinted>
  <dcterms:created xsi:type="dcterms:W3CDTF">2013-08-26T07:48:35Z</dcterms:created>
  <dcterms:modified xsi:type="dcterms:W3CDTF">2025-02-26T07:09:04Z</dcterms:modified>
</cp:coreProperties>
</file>