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0" windowWidth="13275" windowHeight="9225" activeTab="1"/>
  </bookViews>
  <sheets>
    <sheet name="показ. ЖКХ." sheetId="1" r:id="rId1"/>
    <sheet name="показ. органов мест.са " sheetId="5" r:id="rId2"/>
  </sheets>
  <definedNames>
    <definedName name="_xlnm.Print_Titles" localSheetId="0">'показ. ЖКХ.'!$8:$9</definedName>
    <definedName name="_xlnm.Print_Titles" localSheetId="1">'показ. органов мест.са '!$9:$10</definedName>
    <definedName name="_xlnm.Print_Area" localSheetId="0">'показ. ЖКХ.'!$A$1:$K$92</definedName>
  </definedNames>
  <calcPr calcId="145621"/>
</workbook>
</file>

<file path=xl/calcChain.xml><?xml version="1.0" encoding="utf-8"?>
<calcChain xmlns="http://schemas.openxmlformats.org/spreadsheetml/2006/main">
  <c r="E11" i="5" l="1"/>
  <c r="J11" i="5"/>
  <c r="I11" i="5"/>
  <c r="H11" i="5"/>
  <c r="G11" i="5"/>
  <c r="F11" i="5"/>
  <c r="E13" i="5" l="1"/>
  <c r="E17" i="5"/>
  <c r="E45" i="5"/>
  <c r="E44" i="5"/>
  <c r="E43" i="5"/>
  <c r="E42" i="5"/>
  <c r="E41" i="5"/>
  <c r="E40" i="5"/>
  <c r="E39" i="5"/>
  <c r="E38" i="5"/>
  <c r="E37" i="5"/>
  <c r="E24" i="5"/>
  <c r="E15" i="5"/>
  <c r="E20" i="5"/>
  <c r="E22" i="5"/>
  <c r="E21" i="5"/>
  <c r="K35" i="5"/>
  <c r="K48" i="5" s="1"/>
  <c r="K11" i="5" s="1"/>
  <c r="J35" i="5"/>
  <c r="J48" i="5" s="1"/>
  <c r="I35" i="5"/>
  <c r="I48" i="5" s="1"/>
  <c r="H35" i="5"/>
  <c r="G35" i="5"/>
  <c r="G48" i="5" s="1"/>
  <c r="F35" i="5"/>
  <c r="F48" i="5" s="1"/>
  <c r="E35" i="5" l="1"/>
  <c r="E48" i="5" s="1"/>
  <c r="H48" i="5"/>
  <c r="E88" i="1"/>
  <c r="I63" i="1"/>
  <c r="I58" i="1"/>
  <c r="I64" i="1"/>
  <c r="I69" i="1"/>
  <c r="I72" i="1"/>
  <c r="I75" i="1"/>
  <c r="I47" i="1"/>
  <c r="I45" i="1" s="1"/>
  <c r="I52" i="1"/>
  <c r="I31" i="1"/>
  <c r="I34" i="1"/>
  <c r="I28" i="1" s="1"/>
  <c r="I78" i="1"/>
  <c r="I81" i="1"/>
  <c r="J63" i="1"/>
  <c r="J58" i="1" s="1"/>
  <c r="J64" i="1"/>
  <c r="J69" i="1"/>
  <c r="J72" i="1"/>
  <c r="J75" i="1"/>
  <c r="K63" i="1"/>
  <c r="K52" i="1"/>
  <c r="J52" i="1"/>
  <c r="J81" i="1"/>
  <c r="K87" i="1"/>
  <c r="K86" i="1"/>
  <c r="K81" i="1"/>
  <c r="K58" i="1"/>
  <c r="K78" i="1"/>
  <c r="J78" i="1"/>
  <c r="H78" i="1"/>
  <c r="G78" i="1"/>
  <c r="F78" i="1"/>
  <c r="E80" i="1"/>
  <c r="E91" i="1"/>
  <c r="E90" i="1"/>
  <c r="E89" i="1"/>
  <c r="E87" i="1"/>
  <c r="E86" i="1"/>
  <c r="E85" i="1"/>
  <c r="E84" i="1"/>
  <c r="E83" i="1"/>
  <c r="F81" i="1"/>
  <c r="G81" i="1"/>
  <c r="H81" i="1"/>
  <c r="F77" i="1"/>
  <c r="F75" i="1" s="1"/>
  <c r="H75" i="1"/>
  <c r="K75" i="1"/>
  <c r="E74" i="1"/>
  <c r="F72" i="1"/>
  <c r="K72" i="1"/>
  <c r="H72" i="1"/>
  <c r="F69" i="1"/>
  <c r="G69" i="1"/>
  <c r="H69" i="1"/>
  <c r="K69" i="1"/>
  <c r="E71" i="1"/>
  <c r="F68" i="1"/>
  <c r="F64" i="1" s="1"/>
  <c r="E64" i="1" s="1"/>
  <c r="E68" i="1"/>
  <c r="F67" i="1"/>
  <c r="E67" i="1"/>
  <c r="E66" i="1"/>
  <c r="K64" i="1"/>
  <c r="H63" i="1"/>
  <c r="H58" i="1" s="1"/>
  <c r="E63" i="1"/>
  <c r="E62" i="1"/>
  <c r="E61" i="1"/>
  <c r="E60" i="1"/>
  <c r="F58" i="1"/>
  <c r="G58" i="1"/>
  <c r="G56" i="1"/>
  <c r="K45" i="1"/>
  <c r="J45" i="1"/>
  <c r="H45" i="1"/>
  <c r="G45" i="1"/>
  <c r="F47" i="1"/>
  <c r="F45" i="1" s="1"/>
  <c r="F52" i="1"/>
  <c r="G52" i="1"/>
  <c r="H52" i="1"/>
  <c r="E42" i="1"/>
  <c r="F41" i="1"/>
  <c r="E41" i="1" s="1"/>
  <c r="E40" i="1"/>
  <c r="E39" i="1"/>
  <c r="E38" i="1"/>
  <c r="E37" i="1"/>
  <c r="E36" i="1"/>
  <c r="G34" i="1"/>
  <c r="G28" i="1" s="1"/>
  <c r="H34" i="1"/>
  <c r="H28" i="1" s="1"/>
  <c r="J34" i="1"/>
  <c r="K34" i="1"/>
  <c r="F31" i="1"/>
  <c r="J31" i="1"/>
  <c r="J28" i="1" s="1"/>
  <c r="K31" i="1"/>
  <c r="E31" i="1"/>
  <c r="E30" i="1"/>
  <c r="E27" i="1"/>
  <c r="E26" i="1"/>
  <c r="F24" i="1"/>
  <c r="G24" i="1"/>
  <c r="H24" i="1"/>
  <c r="H10" i="1" s="1"/>
  <c r="I24" i="1"/>
  <c r="J24" i="1"/>
  <c r="K24" i="1"/>
  <c r="E23" i="1"/>
  <c r="F21" i="1"/>
  <c r="G21" i="1"/>
  <c r="G10" i="1" s="1"/>
  <c r="I21" i="1"/>
  <c r="J21" i="1"/>
  <c r="K21" i="1"/>
  <c r="E20" i="1"/>
  <c r="F18" i="1"/>
  <c r="G18" i="1"/>
  <c r="I18" i="1"/>
  <c r="J18" i="1"/>
  <c r="K18" i="1"/>
  <c r="E17" i="1"/>
  <c r="E16" i="1"/>
  <c r="F14" i="1"/>
  <c r="F10" i="1" s="1"/>
  <c r="G14" i="1"/>
  <c r="I14" i="1"/>
  <c r="J14" i="1"/>
  <c r="K14" i="1"/>
  <c r="E13" i="1"/>
  <c r="E12" i="1"/>
  <c r="E44" i="1"/>
  <c r="E33" i="1"/>
  <c r="E50" i="1"/>
  <c r="E54" i="1"/>
  <c r="E55" i="1"/>
  <c r="E25" i="5"/>
  <c r="E51" i="1"/>
  <c r="E49" i="1"/>
  <c r="E48" i="1"/>
  <c r="E18" i="1"/>
  <c r="F34" i="1"/>
  <c r="E24" i="1" l="1"/>
  <c r="E75" i="1"/>
  <c r="E78" i="1"/>
  <c r="E47" i="1"/>
  <c r="J10" i="1"/>
  <c r="E72" i="1"/>
  <c r="E34" i="1"/>
  <c r="H56" i="1"/>
  <c r="H43" i="1" s="1"/>
  <c r="H92" i="1" s="1"/>
  <c r="I56" i="1"/>
  <c r="F28" i="1"/>
  <c r="E28" i="1" s="1"/>
  <c r="E52" i="1"/>
  <c r="E81" i="1"/>
  <c r="E14" i="1"/>
  <c r="E21" i="1"/>
  <c r="K56" i="1"/>
  <c r="E77" i="1"/>
  <c r="E69" i="1"/>
  <c r="F56" i="1"/>
  <c r="F43" i="1" s="1"/>
  <c r="F92" i="1" s="1"/>
  <c r="G43" i="1"/>
  <c r="G92" i="1" s="1"/>
  <c r="E10" i="1"/>
  <c r="I43" i="1"/>
  <c r="I92" i="1" s="1"/>
  <c r="E45" i="1"/>
  <c r="K43" i="1"/>
  <c r="K92" i="1" s="1"/>
  <c r="J56" i="1"/>
  <c r="E56" i="1" s="1"/>
  <c r="E58" i="1"/>
  <c r="J43" i="1" l="1"/>
  <c r="J92" i="1" l="1"/>
  <c r="E92" i="1" s="1"/>
  <c r="E43" i="1"/>
</calcChain>
</file>

<file path=xl/comments1.xml><?xml version="1.0" encoding="utf-8"?>
<comments xmlns="http://schemas.openxmlformats.org/spreadsheetml/2006/main">
  <authors>
    <author>user</author>
  </authors>
  <commentList>
    <comment ref="A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9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<sst xmlns="http://schemas.openxmlformats.org/spreadsheetml/2006/main" count="258" uniqueCount="142">
  <si>
    <t>ПЕРЕЧЕНЬ</t>
  </si>
  <si>
    <t>программных мероприятий подпрограммы</t>
  </si>
  <si>
    <t>Наименование мероприятия</t>
  </si>
  <si>
    <t>Участник подпрограммы</t>
  </si>
  <si>
    <t>Сумма расходов, всего (тыс. руб.)</t>
  </si>
  <si>
    <t>в том числе по годам реализации подпрограммы</t>
  </si>
  <si>
    <t>2014 г.</t>
  </si>
  <si>
    <t>2015 г.</t>
  </si>
  <si>
    <t>2016 г.</t>
  </si>
  <si>
    <t>2017 г.</t>
  </si>
  <si>
    <t>2018 г.</t>
  </si>
  <si>
    <t>2019 г.</t>
  </si>
  <si>
    <t>Мероприятия в области жилищного хозяйства</t>
  </si>
  <si>
    <t>в том числе:</t>
  </si>
  <si>
    <t>Мероприятия в области коммунального хозяйства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</si>
  <si>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 и оплата электроэнергии по водоснабжению</t>
  </si>
  <si>
    <t>ремонт водопровода</t>
  </si>
  <si>
    <t>Сроки реализа-ции</t>
  </si>
  <si>
    <t>Источники финансиро-вания</t>
  </si>
  <si>
    <t>уличное освещение</t>
  </si>
  <si>
    <t>приобретение электроэнергии</t>
  </si>
  <si>
    <t>обслуживание уличного освещения</t>
  </si>
  <si>
    <t>санитарная очистка и вывоз ТБО</t>
  </si>
  <si>
    <t>содержание и ремонт памятников, обелисков павших воинов, мемориальных комплексов и воинских захоронений, содержание гражданского кладбища</t>
  </si>
  <si>
    <t>обустройство берегов рек, естественных и искуственных водоемов, колодцев и родников</t>
  </si>
  <si>
    <t>благоустройство в жилых кварталах</t>
  </si>
  <si>
    <t>озеленение, создание парков и скверов</t>
  </si>
  <si>
    <t>благоустройство площадей</t>
  </si>
  <si>
    <t>Мероприятия в области энергосбережения и повышения энергетической эффективности</t>
  </si>
  <si>
    <t>противопожарная опашка и окашивание</t>
  </si>
  <si>
    <t>обслуживание пожарной сигнализации</t>
  </si>
  <si>
    <t>оснащение противопожарным инвентарем</t>
  </si>
  <si>
    <t>резервный фонд по предупреждению и ликвидации черезвычайных ситуаций</t>
  </si>
  <si>
    <t>Содержание органов местного самоуправления</t>
  </si>
  <si>
    <t>Резервный фонд администрации сельского поселения</t>
  </si>
  <si>
    <t>Средства массовой информации (расходы на публикацию НПА и официальных документов)</t>
  </si>
  <si>
    <t>разработка прогноза социально-экономического развития территории поселения и формирование муниципального заказа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</si>
  <si>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</si>
  <si>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>Мероприятия в области профилактики правонарушений</t>
  </si>
  <si>
    <t>проведение мероприятий по выявлению представителей неформальных молодежных объединений</t>
  </si>
  <si>
    <t>организация и проведение семинаров-совещаний с участием представителей правоохранительных органов, отдела опеки и попечительства</t>
  </si>
  <si>
    <t>организация и проведение встреч и поездок с несовершеннолетними подростками, молодежью, населением сельского поселения с представителями различных вероисповеданий</t>
  </si>
  <si>
    <t>Юбилеи</t>
  </si>
  <si>
    <t>ремонт муниципального дома по адресу ул.Молодежная 5</t>
  </si>
  <si>
    <t>двери подъездов</t>
  </si>
  <si>
    <t>крыша</t>
  </si>
  <si>
    <t>ремонт муниципального дома по адресу ул.Молодежная 4</t>
  </si>
  <si>
    <t>ремонт муниципального дома по адресу ул.Молодежная 6</t>
  </si>
  <si>
    <t>замена насоса</t>
  </si>
  <si>
    <t>замена трубопровода (200м*1.5тыс.руб)</t>
  </si>
  <si>
    <t xml:space="preserve"> </t>
  </si>
  <si>
    <t xml:space="preserve">создание сквера у братской могилы д. Ворсобино (изготовление проекта) </t>
  </si>
  <si>
    <t>обслуживание водопровода СПК Алексеевка</t>
  </si>
  <si>
    <t>ремонт колодцев д. Леоново</t>
  </si>
  <si>
    <t>ремонт колодца д. Кукушкино</t>
  </si>
  <si>
    <t>ремонт колодца д.Кошняки</t>
  </si>
  <si>
    <t>изготовление тех.документ</t>
  </si>
  <si>
    <t>прочие мероприятия в области благоустройства</t>
  </si>
  <si>
    <t>установка панорамных щитов, изготовление и распространение плакатов, на территории населенных пунктов</t>
  </si>
  <si>
    <t>оборудование противопожарного водоема д.Ворсобино, р-д Кошняки, д. Леоново ……</t>
  </si>
  <si>
    <t>2014-2019</t>
  </si>
  <si>
    <t>итого</t>
  </si>
  <si>
    <t>СПК Алексеевка</t>
  </si>
  <si>
    <t>Стимулирование участия населения в деятельности общественных организаций правоохранительной направленности в форме добровольных народных дружин</t>
  </si>
  <si>
    <t>Организация проведения конференций, семинаров, "круглых столов" по пропаганде здорового образа жизни для педагогов, специалистов дополнительного образования, родителей и учащихся, по антинаркотической пропаганде</t>
  </si>
  <si>
    <t>Организовать в средствах массовой информации пропаганду патриотизма, здорового образа жизни подростков и молодежи, их ориентацию на духовные ценности</t>
  </si>
  <si>
    <t>Проведение культурно-массовых и спортивных мероприятий с молодежью</t>
  </si>
  <si>
    <t xml:space="preserve"> Организовывать мероприятия профилактики  правонарушений в отношении: лиц без определенного места жительства; граждан, имеющих неснятую и непогашенную судимость; лиц, занимающихся бродяжничеством или попрошайничеством;  подвергнутым мерам   воспитательног</t>
  </si>
  <si>
    <t>ОАО "Калужская сбытовая компания"</t>
  </si>
  <si>
    <t>ИП Блинов В.В.</t>
  </si>
  <si>
    <t>Содержание кладбищ</t>
  </si>
  <si>
    <t>Ремонт памятников</t>
  </si>
  <si>
    <t>МУ АНО Редакция газеты Рассвет</t>
  </si>
  <si>
    <t>подрядная организация</t>
  </si>
  <si>
    <t>Ремонт домов труженникам тыла</t>
  </si>
  <si>
    <t>Оборудование подъездов к водоисточникам д.Ворсобино, р-д Кошники, д.Леоново</t>
  </si>
  <si>
    <t>прочие мероприятия не требующие финансирования:</t>
  </si>
  <si>
    <t>Финансирование переданных полномочий</t>
  </si>
  <si>
    <t>Бюджет    МО СП с. Льнозавод</t>
  </si>
  <si>
    <t>ИТОГО</t>
  </si>
  <si>
    <t>2014,2015,2018,2019</t>
  </si>
  <si>
    <t>2014,2019</t>
  </si>
  <si>
    <t>2018</t>
  </si>
  <si>
    <t>2014</t>
  </si>
  <si>
    <t>2014,2017</t>
  </si>
  <si>
    <t>2015,2018</t>
  </si>
  <si>
    <t>2014,2015, 2016,2018</t>
  </si>
  <si>
    <t>"Развитие жилищно-коммунального хозяйства МО СП село Льнозавод на 2014-2019 годы"</t>
  </si>
  <si>
    <t>Приложение 2</t>
  </si>
  <si>
    <t>Закупка противопожарного оборудования</t>
  </si>
  <si>
    <t>Приложение 1</t>
  </si>
  <si>
    <t>Прочие мероприятия в области выполнения функций органов местного самоуправления</t>
  </si>
  <si>
    <t>Софинансирование капитального ремонта водопровода в рамках  подпрограммы «Чистая вода в Калужской области» государственной программы Калужской области «Обеспечение доступным и комфортным жильем и коммунальными услугами населения Калужской области»</t>
  </si>
  <si>
    <t>Прочие мероприятия в области коммунального хозяйства</t>
  </si>
  <si>
    <t>Благоустройство</t>
  </si>
  <si>
    <t>приобретение мусорных контейнеров, бункеров; контейнерных площадок и обустройство территории под контейнерными площадками</t>
  </si>
  <si>
    <t>приобретение оборудования для погрузчика, контейнеры</t>
  </si>
  <si>
    <t>вывоз ТБО</t>
  </si>
  <si>
    <t>отчисления на капитальный ремонт многоквартирных домов в фонд регионального оператора</t>
  </si>
  <si>
    <t>МР "Износковский район"</t>
  </si>
  <si>
    <t>Бюджет    МО СП с. Льнозавод; МР "Износковский район"</t>
  </si>
  <si>
    <t xml:space="preserve">ремонт водопровода </t>
  </si>
  <si>
    <t>областной бюджет</t>
  </si>
  <si>
    <t>ремонт уличного освещения</t>
  </si>
  <si>
    <t>Создание условий для организации досуга и обеспечения жителей поселения услугами организаций культуры</t>
  </si>
  <si>
    <t>,</t>
  </si>
  <si>
    <t>Обеспечение проведения выборов и референдумов</t>
  </si>
  <si>
    <t>Исполнение судебных актов</t>
  </si>
  <si>
    <t>Уплата налогов, сборов и иных платежей</t>
  </si>
  <si>
    <t xml:space="preserve">Выполнение работ по изготовлению тех.документации </t>
  </si>
  <si>
    <t xml:space="preserve">      </t>
  </si>
  <si>
    <t>Областной бюджет</t>
  </si>
  <si>
    <t>Мероприятия в области пожарной безопасности</t>
  </si>
  <si>
    <t>День пожилого человека</t>
  </si>
  <si>
    <r>
      <t>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жилищного фонда</t>
    </r>
    <r>
      <rPr>
        <sz val="11"/>
        <rFont val="Times New Roman"/>
        <family val="1"/>
        <charset val="204"/>
      </rPr>
      <t xml:space="preserve"> (отчисления на капитальный ремонт многоквартирных домов в фонд регионального оператора)</t>
    </r>
  </si>
  <si>
    <t>исполнение переданных полномочий муниципального района по организации в границах поселения электро-, тепло-, газо- и водоснабжения населения, водоотведения, снабжения населения топливом</t>
  </si>
  <si>
    <t>исполнение переданных полномочий муниципального района по содержанию на территории муниципального района межпоселенческих мест захоронения</t>
  </si>
  <si>
    <t>обустройство придворовой территории ул. Моложежная 4 (детская площадка)</t>
  </si>
  <si>
    <t>оснащение приборами учета уличного освещения и энергосберегательными лампами</t>
  </si>
  <si>
    <t>приобретение и установка фонарей,электрических лампочек, прочие  и т.д.</t>
  </si>
  <si>
    <t>к постановлению администрации МО СП село Льнозавод                                                                                                                                                                                                                              от 28.12.2017 г. № 38</t>
  </si>
  <si>
    <t>страхование добровольных пожарных дружин и пожарных цистер</t>
  </si>
  <si>
    <t>уборка территории поселения, приобретение рассады цветочных и декоративных культур</t>
  </si>
  <si>
    <t>Оценка недвижимости, признание прав и регулирование отношений по государственной и муниципальной собственности (объекты соц.культ. Сферы, межевание земельных участков многодетным)</t>
  </si>
  <si>
    <t>2024 г.</t>
  </si>
  <si>
    <t>2025 г.</t>
  </si>
  <si>
    <t>не тебуется</t>
  </si>
  <si>
    <t>Разработка и утверждение муниципальных правовых актов в сфере профилактики правонарушений</t>
  </si>
  <si>
    <t>обеспечение взаимодействия лиц, участвующих в профилактике правонарушений, на территории сельского поселения</t>
  </si>
  <si>
    <t xml:space="preserve">     формирование, утверждение, исполнение бюджета поселения и контроль исполнения данного бюджета, в части передаваемых полномочий по составлению и организации исполнения бюджета</t>
  </si>
  <si>
    <t>формирование, утверждение, исполнение бюджета поселения и контроль исполнения данного бюджета, в части  ведения бухгалтерского учета и отчетности по администрации</t>
  </si>
  <si>
    <t>формирование, утверждение, исполнение бюджета поселения и контроль исполнения данного бюджета, в части внутреннего финансового контроля</t>
  </si>
  <si>
    <t xml:space="preserve"> Внешний финансовый контроль</t>
  </si>
  <si>
    <t>0,0,</t>
  </si>
  <si>
    <t>2024-2029</t>
  </si>
  <si>
    <t xml:space="preserve"> функционирование Главы администрации сельского поселения</t>
  </si>
  <si>
    <t>Функционирование центрального аппарата администрации сельского поселения</t>
  </si>
  <si>
    <t>Материальная помощь малоимущим</t>
  </si>
  <si>
    <t>к постановлению администрации МО СП деревня Михали                                                                                                                                    от 16.10.23г. № 29</t>
  </si>
  <si>
    <t>«Совершенствование работы органов местного самоуправления муниципального образования сельское поселение деревня Михали»</t>
  </si>
  <si>
    <t>Бюджет          МО СП        деревня Михали</t>
  </si>
  <si>
    <t xml:space="preserve">Администрация МО СП деревня Михали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</si>
</sst>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0" xfId="0" applyFont="1"/>
    <xf numFmtId="0" fontId="5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49" fontId="5" fillId="0" borderId="1" xfId="0" applyNumberFormat="1" applyFont="1" applyBorder="1"/>
    <xf numFmtId="49" fontId="4" fillId="0" borderId="1" xfId="0" applyNumberFormat="1" applyFont="1" applyBorder="1"/>
    <xf numFmtId="49" fontId="5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0" fillId="0" borderId="0" xfId="0" applyFont="1"/>
    <xf numFmtId="164" fontId="5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6" fillId="0" borderId="2" xfId="0" applyNumberFormat="1" applyFont="1" applyBorder="1" applyAlignment="1"/>
    <xf numFmtId="164" fontId="5" fillId="0" borderId="2" xfId="0" applyNumberFormat="1" applyFont="1" applyBorder="1" applyAlignment="1">
      <alignment horizontal="right"/>
    </xf>
    <xf numFmtId="164" fontId="0" fillId="0" borderId="0" xfId="0" applyNumberFormat="1"/>
    <xf numFmtId="0" fontId="5" fillId="0" borderId="1" xfId="0" applyFont="1" applyFill="1" applyBorder="1" applyAlignment="1">
      <alignment horizontal="right" wrapText="1"/>
    </xf>
    <xf numFmtId="0" fontId="7" fillId="0" borderId="0" xfId="0" applyFont="1" applyAlignment="1">
      <alignment wrapText="1"/>
    </xf>
    <xf numFmtId="49" fontId="4" fillId="0" borderId="3" xfId="0" applyNumberFormat="1" applyFont="1" applyBorder="1"/>
    <xf numFmtId="0" fontId="4" fillId="0" borderId="3" xfId="0" applyFont="1" applyBorder="1" applyAlignment="1">
      <alignment wrapText="1"/>
    </xf>
    <xf numFmtId="164" fontId="4" fillId="0" borderId="3" xfId="0" applyNumberFormat="1" applyFont="1" applyBorder="1" applyAlignment="1">
      <alignment horizontal="right"/>
    </xf>
    <xf numFmtId="0" fontId="8" fillId="0" borderId="1" xfId="0" applyFont="1" applyBorder="1" applyAlignment="1">
      <alignment wrapText="1"/>
    </xf>
    <xf numFmtId="49" fontId="5" fillId="0" borderId="3" xfId="0" applyNumberFormat="1" applyFont="1" applyBorder="1"/>
    <xf numFmtId="0" fontId="5" fillId="0" borderId="3" xfId="0" applyFont="1" applyBorder="1" applyAlignment="1">
      <alignment wrapText="1"/>
    </xf>
    <xf numFmtId="164" fontId="5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49" fontId="9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0" fillId="0" borderId="0" xfId="0" applyFill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9"/>
  <sheetViews>
    <sheetView topLeftCell="A31" zoomScaleNormal="100" workbookViewId="0">
      <selection activeCell="F92" sqref="F92:K92"/>
    </sheetView>
  </sheetViews>
  <sheetFormatPr defaultRowHeight="12.75" x14ac:dyDescent="0.2"/>
  <cols>
    <col min="1" max="1" width="50.5703125" customWidth="1"/>
    <col min="2" max="2" width="11.42578125" customWidth="1"/>
    <col min="3" max="3" width="13.5703125" customWidth="1"/>
    <col min="4" max="4" width="16.42578125" customWidth="1"/>
    <col min="5" max="5" width="11.28515625" customWidth="1"/>
    <col min="6" max="6" width="12.85546875" bestFit="1" customWidth="1"/>
    <col min="7" max="8" width="10.28515625" bestFit="1" customWidth="1"/>
    <col min="9" max="11" width="10.140625" bestFit="1" customWidth="1"/>
  </cols>
  <sheetData>
    <row r="1" spans="1:12" ht="15" x14ac:dyDescent="0.25">
      <c r="A1" s="5"/>
      <c r="B1" s="5"/>
      <c r="C1" s="5"/>
      <c r="D1" s="5"/>
      <c r="E1" s="5"/>
      <c r="F1" s="5"/>
      <c r="G1" s="50" t="s">
        <v>88</v>
      </c>
      <c r="H1" s="50"/>
      <c r="I1" s="50"/>
      <c r="J1" s="50"/>
      <c r="K1" s="50"/>
    </row>
    <row r="2" spans="1:12" ht="29.25" customHeight="1" x14ac:dyDescent="0.25">
      <c r="A2" s="5"/>
      <c r="B2" s="5"/>
      <c r="C2" s="5"/>
      <c r="D2" s="5"/>
      <c r="E2" s="5"/>
      <c r="F2" s="48" t="s">
        <v>120</v>
      </c>
      <c r="G2" s="48"/>
      <c r="H2" s="48"/>
      <c r="I2" s="48"/>
      <c r="J2" s="48"/>
      <c r="K2" s="48"/>
      <c r="L2" s="9"/>
    </row>
    <row r="3" spans="1:12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2" ht="14.25" x14ac:dyDescent="0.2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2" ht="14.25" x14ac:dyDescent="0.2">
      <c r="A5" s="49" t="s">
        <v>1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2" ht="14.25" x14ac:dyDescent="0.2">
      <c r="A6" s="49" t="s">
        <v>87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2" ht="15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ht="51.75" customHeight="1" x14ac:dyDescent="0.2">
      <c r="A8" s="47" t="s">
        <v>2</v>
      </c>
      <c r="B8" s="47" t="s">
        <v>17</v>
      </c>
      <c r="C8" s="47" t="s">
        <v>3</v>
      </c>
      <c r="D8" s="47" t="s">
        <v>18</v>
      </c>
      <c r="E8" s="47" t="s">
        <v>4</v>
      </c>
      <c r="F8" s="47" t="s">
        <v>5</v>
      </c>
      <c r="G8" s="47"/>
      <c r="H8" s="47"/>
      <c r="I8" s="47"/>
      <c r="J8" s="47"/>
      <c r="K8" s="47"/>
    </row>
    <row r="9" spans="1:12" ht="14.25" x14ac:dyDescent="0.2">
      <c r="A9" s="47"/>
      <c r="B9" s="47"/>
      <c r="C9" s="47"/>
      <c r="D9" s="47"/>
      <c r="E9" s="47"/>
      <c r="F9" s="3" t="s">
        <v>6</v>
      </c>
      <c r="G9" s="3" t="s">
        <v>7</v>
      </c>
      <c r="H9" s="3" t="s">
        <v>8</v>
      </c>
      <c r="I9" s="3" t="s">
        <v>9</v>
      </c>
      <c r="J9" s="3" t="s">
        <v>10</v>
      </c>
      <c r="K9" s="3" t="s">
        <v>11</v>
      </c>
    </row>
    <row r="10" spans="1:12" ht="71.25" x14ac:dyDescent="0.2">
      <c r="A10" s="4" t="s">
        <v>12</v>
      </c>
      <c r="B10" s="6" t="s">
        <v>60</v>
      </c>
      <c r="C10" s="4" t="s">
        <v>73</v>
      </c>
      <c r="D10" s="4" t="s">
        <v>100</v>
      </c>
      <c r="E10" s="20">
        <f>SUM(F10:K10)</f>
        <v>647.06599999999992</v>
      </c>
      <c r="F10" s="20">
        <f>F12+F13+F14+F18+F21+F24</f>
        <v>94.438999999999993</v>
      </c>
      <c r="G10" s="20">
        <f>G12+G13+G14+G18+G21+G24</f>
        <v>383.03700000000003</v>
      </c>
      <c r="H10" s="20">
        <f>H12+H13+H14+H18+H21+H24</f>
        <v>24.695</v>
      </c>
      <c r="I10" s="33">
        <v>29.439</v>
      </c>
      <c r="J10" s="33">
        <f>J12+J13+J14+J18+J21+J24</f>
        <v>57.728000000000002</v>
      </c>
      <c r="K10" s="33">
        <v>57.728000000000002</v>
      </c>
    </row>
    <row r="11" spans="1:12" ht="15" x14ac:dyDescent="0.25">
      <c r="A11" s="7" t="s">
        <v>13</v>
      </c>
      <c r="B11" s="8"/>
      <c r="C11" s="7"/>
      <c r="D11" s="7"/>
      <c r="E11" s="21"/>
      <c r="F11" s="21"/>
      <c r="G11" s="21"/>
      <c r="H11" s="21"/>
      <c r="I11" s="34"/>
      <c r="J11" s="34"/>
      <c r="K11" s="34"/>
    </row>
    <row r="12" spans="1:12" ht="116.25" x14ac:dyDescent="0.25">
      <c r="A12" s="4" t="s">
        <v>114</v>
      </c>
      <c r="B12" s="8"/>
      <c r="C12" s="7"/>
      <c r="D12" s="7" t="s">
        <v>99</v>
      </c>
      <c r="E12" s="21">
        <f t="shared" ref="E12:E31" si="0">SUM(F12:K12)</f>
        <v>190.97600000000003</v>
      </c>
      <c r="F12" s="21"/>
      <c r="G12" s="21">
        <v>21.385999999999999</v>
      </c>
      <c r="H12" s="21">
        <v>24.695</v>
      </c>
      <c r="I12" s="34">
        <v>29.439</v>
      </c>
      <c r="J12" s="34">
        <v>57.728000000000002</v>
      </c>
      <c r="K12" s="34">
        <v>57.728000000000002</v>
      </c>
    </row>
    <row r="13" spans="1:12" ht="30" x14ac:dyDescent="0.25">
      <c r="A13" s="7" t="s">
        <v>98</v>
      </c>
      <c r="B13" s="8"/>
      <c r="C13" s="7"/>
      <c r="D13" s="7" t="s">
        <v>78</v>
      </c>
      <c r="E13" s="21">
        <f t="shared" si="0"/>
        <v>5.8319999999999999</v>
      </c>
      <c r="F13" s="21"/>
      <c r="G13" s="21">
        <v>5.8319999999999999</v>
      </c>
      <c r="H13" s="21"/>
      <c r="I13" s="21"/>
      <c r="J13" s="34"/>
      <c r="K13" s="34"/>
    </row>
    <row r="14" spans="1:12" ht="42.75" x14ac:dyDescent="0.2">
      <c r="A14" s="4" t="s">
        <v>43</v>
      </c>
      <c r="B14" s="6" t="s">
        <v>60</v>
      </c>
      <c r="C14" s="4"/>
      <c r="D14" s="4" t="s">
        <v>78</v>
      </c>
      <c r="E14" s="20">
        <f t="shared" si="0"/>
        <v>80.721000000000004</v>
      </c>
      <c r="F14" s="20">
        <f>SUM(F16:F17)</f>
        <v>13</v>
      </c>
      <c r="G14" s="20">
        <f>SUM(G16:G17)</f>
        <v>67.721000000000004</v>
      </c>
      <c r="H14" s="20">
        <v>0</v>
      </c>
      <c r="I14" s="20">
        <f>SUM(I16:I17)</f>
        <v>0</v>
      </c>
      <c r="J14" s="20">
        <f>SUM(J16:J17)</f>
        <v>0</v>
      </c>
      <c r="K14" s="20">
        <f>SUM(K16:K17)</f>
        <v>0</v>
      </c>
    </row>
    <row r="15" spans="1:12" ht="15" x14ac:dyDescent="0.25">
      <c r="A15" s="7" t="s">
        <v>13</v>
      </c>
      <c r="B15" s="8"/>
      <c r="C15" s="7"/>
      <c r="D15" s="7"/>
      <c r="E15" s="20"/>
      <c r="F15" s="21"/>
      <c r="G15" s="21"/>
      <c r="H15" s="21"/>
      <c r="I15" s="21"/>
      <c r="J15" s="21"/>
      <c r="K15" s="21"/>
    </row>
    <row r="16" spans="1:12" ht="15" x14ac:dyDescent="0.25">
      <c r="A16" s="7" t="s">
        <v>44</v>
      </c>
      <c r="B16" s="8">
        <v>2014.2014999999999</v>
      </c>
      <c r="C16" s="7"/>
      <c r="D16" s="7"/>
      <c r="E16" s="21">
        <f t="shared" si="0"/>
        <v>13</v>
      </c>
      <c r="F16" s="21">
        <v>13</v>
      </c>
      <c r="G16" s="21"/>
      <c r="H16" s="21"/>
      <c r="I16" s="21"/>
      <c r="J16" s="21"/>
      <c r="K16" s="21"/>
    </row>
    <row r="17" spans="1:11" ht="15" x14ac:dyDescent="0.25">
      <c r="A17" s="7" t="s">
        <v>45</v>
      </c>
      <c r="B17" s="8">
        <v>2017.2018</v>
      </c>
      <c r="C17" s="7"/>
      <c r="D17" s="7"/>
      <c r="E17" s="21">
        <f t="shared" si="0"/>
        <v>67.721000000000004</v>
      </c>
      <c r="F17" s="21"/>
      <c r="G17" s="21">
        <v>67.721000000000004</v>
      </c>
      <c r="H17" s="21"/>
      <c r="I17" s="21"/>
      <c r="J17" s="21"/>
      <c r="K17" s="21"/>
    </row>
    <row r="18" spans="1:11" ht="28.5" x14ac:dyDescent="0.2">
      <c r="A18" s="4" t="s">
        <v>46</v>
      </c>
      <c r="B18" s="6" t="s">
        <v>60</v>
      </c>
      <c r="C18" s="4"/>
      <c r="D18" s="4"/>
      <c r="E18" s="20">
        <f t="shared" si="0"/>
        <v>163.59200000000001</v>
      </c>
      <c r="F18" s="20">
        <f>SUM(F20:F20)</f>
        <v>0</v>
      </c>
      <c r="G18" s="20">
        <f>SUM(G20:G20)</f>
        <v>163.59200000000001</v>
      </c>
      <c r="H18" s="20">
        <v>0</v>
      </c>
      <c r="I18" s="20">
        <f>SUM(I20:I20)</f>
        <v>0</v>
      </c>
      <c r="J18" s="20">
        <f>SUM(J20:J20)</f>
        <v>0</v>
      </c>
      <c r="K18" s="20">
        <f>SUM(K20:K20)</f>
        <v>0</v>
      </c>
    </row>
    <row r="19" spans="1:11" ht="15" x14ac:dyDescent="0.25">
      <c r="A19" s="7" t="s">
        <v>13</v>
      </c>
      <c r="B19" s="8"/>
      <c r="C19" s="7"/>
      <c r="D19" s="7"/>
      <c r="E19" s="20"/>
      <c r="F19" s="21"/>
      <c r="G19" s="21"/>
      <c r="H19" s="21"/>
      <c r="I19" s="21"/>
      <c r="J19" s="21"/>
      <c r="K19" s="21"/>
    </row>
    <row r="20" spans="1:11" ht="15" x14ac:dyDescent="0.25">
      <c r="A20" s="7" t="s">
        <v>45</v>
      </c>
      <c r="B20" s="8">
        <v>2017.2018</v>
      </c>
      <c r="C20" s="7"/>
      <c r="D20" s="7"/>
      <c r="E20" s="21">
        <f t="shared" si="0"/>
        <v>163.59200000000001</v>
      </c>
      <c r="F20" s="21"/>
      <c r="G20" s="21">
        <v>163.59200000000001</v>
      </c>
      <c r="H20" s="21"/>
      <c r="I20" s="21"/>
      <c r="J20" s="21"/>
      <c r="K20" s="21"/>
    </row>
    <row r="21" spans="1:11" ht="28.5" x14ac:dyDescent="0.2">
      <c r="A21" s="4" t="s">
        <v>47</v>
      </c>
      <c r="B21" s="6" t="s">
        <v>60</v>
      </c>
      <c r="C21" s="4"/>
      <c r="D21" s="4"/>
      <c r="E21" s="20">
        <f t="shared" si="0"/>
        <v>93.231999999999999</v>
      </c>
      <c r="F21" s="20">
        <f>SUM(F23:F23)</f>
        <v>0</v>
      </c>
      <c r="G21" s="20">
        <f>SUM(G23:G23)</f>
        <v>93.231999999999999</v>
      </c>
      <c r="H21" s="20">
        <v>0</v>
      </c>
      <c r="I21" s="20">
        <f>SUM(I23:I23)</f>
        <v>0</v>
      </c>
      <c r="J21" s="20">
        <f>SUM(J23:J23)</f>
        <v>0</v>
      </c>
      <c r="K21" s="20">
        <f>SUM(K23:K23)</f>
        <v>0</v>
      </c>
    </row>
    <row r="22" spans="1:11" ht="15" x14ac:dyDescent="0.25">
      <c r="A22" s="7" t="s">
        <v>13</v>
      </c>
      <c r="B22" s="8"/>
      <c r="C22" s="7"/>
      <c r="D22" s="7"/>
      <c r="E22" s="20"/>
      <c r="F22" s="21"/>
      <c r="G22" s="21"/>
      <c r="H22" s="21"/>
      <c r="I22" s="21"/>
      <c r="J22" s="21"/>
      <c r="K22" s="21"/>
    </row>
    <row r="23" spans="1:11" ht="15" x14ac:dyDescent="0.25">
      <c r="A23" s="7" t="s">
        <v>45</v>
      </c>
      <c r="B23" s="8">
        <v>2019</v>
      </c>
      <c r="C23" s="7"/>
      <c r="D23" s="7"/>
      <c r="E23" s="20">
        <f t="shared" si="0"/>
        <v>93.231999999999999</v>
      </c>
      <c r="F23" s="21"/>
      <c r="G23" s="21">
        <v>93.231999999999999</v>
      </c>
      <c r="H23" s="21"/>
      <c r="I23" s="21"/>
      <c r="J23" s="21"/>
      <c r="K23" s="21"/>
    </row>
    <row r="24" spans="1:11" ht="15" x14ac:dyDescent="0.25">
      <c r="A24" s="4" t="s">
        <v>74</v>
      </c>
      <c r="B24" s="6" t="s">
        <v>60</v>
      </c>
      <c r="C24" s="7"/>
      <c r="D24" s="7"/>
      <c r="E24" s="20">
        <f t="shared" si="0"/>
        <v>112.71299999999999</v>
      </c>
      <c r="F24" s="20">
        <f t="shared" ref="F24:K24" si="1">F26+F27</f>
        <v>81.438999999999993</v>
      </c>
      <c r="G24" s="20">
        <f t="shared" si="1"/>
        <v>31.274000000000001</v>
      </c>
      <c r="H24" s="20">
        <f t="shared" si="1"/>
        <v>0</v>
      </c>
      <c r="I24" s="20">
        <f t="shared" si="1"/>
        <v>0</v>
      </c>
      <c r="J24" s="20">
        <f t="shared" si="1"/>
        <v>0</v>
      </c>
      <c r="K24" s="20">
        <f t="shared" si="1"/>
        <v>0</v>
      </c>
    </row>
    <row r="25" spans="1:11" ht="15" x14ac:dyDescent="0.25">
      <c r="A25" s="7" t="s">
        <v>13</v>
      </c>
      <c r="B25" s="8"/>
      <c r="C25" s="7"/>
      <c r="D25" s="7"/>
      <c r="E25" s="20"/>
      <c r="F25" s="21"/>
      <c r="G25" s="21"/>
      <c r="H25" s="21"/>
      <c r="I25" s="21"/>
      <c r="J25" s="21"/>
      <c r="K25" s="21"/>
    </row>
    <row r="26" spans="1:11" ht="30" x14ac:dyDescent="0.25">
      <c r="A26" s="4"/>
      <c r="B26" s="8" t="s">
        <v>60</v>
      </c>
      <c r="C26" s="8"/>
      <c r="D26" s="7" t="s">
        <v>78</v>
      </c>
      <c r="E26" s="21">
        <f t="shared" si="0"/>
        <v>81.438999999999993</v>
      </c>
      <c r="F26" s="21">
        <v>81.438999999999993</v>
      </c>
      <c r="G26" s="21"/>
      <c r="H26" s="21"/>
      <c r="I26" s="21"/>
      <c r="J26" s="21"/>
      <c r="K26" s="21"/>
    </row>
    <row r="27" spans="1:11" ht="30" x14ac:dyDescent="0.25">
      <c r="A27" s="4"/>
      <c r="B27" s="8" t="s">
        <v>60</v>
      </c>
      <c r="C27" s="8"/>
      <c r="D27" s="7" t="s">
        <v>111</v>
      </c>
      <c r="E27" s="21">
        <f t="shared" si="0"/>
        <v>31.274000000000001</v>
      </c>
      <c r="F27" s="21"/>
      <c r="G27" s="21">
        <v>31.274000000000001</v>
      </c>
      <c r="H27" s="21"/>
      <c r="I27" s="21"/>
      <c r="J27" s="21"/>
      <c r="K27" s="21"/>
    </row>
    <row r="28" spans="1:11" ht="29.25" x14ac:dyDescent="0.25">
      <c r="A28" s="4" t="s">
        <v>14</v>
      </c>
      <c r="B28" s="6" t="s">
        <v>60</v>
      </c>
      <c r="C28" s="7"/>
      <c r="D28" s="7"/>
      <c r="E28" s="20">
        <f t="shared" si="0"/>
        <v>4061.2139999999999</v>
      </c>
      <c r="F28" s="20">
        <f>F31+F34+F42</f>
        <v>2183.3220000000001</v>
      </c>
      <c r="G28" s="20">
        <f>G31+G34+G42</f>
        <v>141.36199999999999</v>
      </c>
      <c r="H28" s="20">
        <f>H31+H34+H42</f>
        <v>1736.53</v>
      </c>
      <c r="I28" s="20">
        <f>I30+I31+I34+I42</f>
        <v>0</v>
      </c>
      <c r="J28" s="20">
        <f>J30+J31+J34+J42</f>
        <v>0</v>
      </c>
      <c r="K28" s="20">
        <v>0</v>
      </c>
    </row>
    <row r="29" spans="1:11" ht="15" x14ac:dyDescent="0.25">
      <c r="A29" s="7" t="s">
        <v>13</v>
      </c>
      <c r="B29" s="8"/>
      <c r="C29" s="7"/>
      <c r="D29" s="7"/>
      <c r="E29" s="21"/>
      <c r="F29" s="21"/>
      <c r="G29" s="21"/>
      <c r="H29" s="21"/>
      <c r="I29" s="21"/>
      <c r="J29" s="21"/>
      <c r="K29" s="21"/>
    </row>
    <row r="30" spans="1:11" ht="71.25" x14ac:dyDescent="0.2">
      <c r="A30" s="4" t="s">
        <v>115</v>
      </c>
      <c r="B30" s="6"/>
      <c r="C30" s="4"/>
      <c r="D30" s="4"/>
      <c r="E30" s="20">
        <f t="shared" si="0"/>
        <v>0</v>
      </c>
      <c r="F30" s="20"/>
      <c r="G30" s="20"/>
      <c r="H30" s="20"/>
      <c r="I30" s="20">
        <v>0</v>
      </c>
      <c r="J30" s="20">
        <v>0</v>
      </c>
      <c r="K30" s="20">
        <v>0</v>
      </c>
    </row>
    <row r="31" spans="1:11" ht="85.5" x14ac:dyDescent="0.2">
      <c r="A31" s="4" t="s">
        <v>15</v>
      </c>
      <c r="B31" s="6" t="s">
        <v>60</v>
      </c>
      <c r="C31" s="4"/>
      <c r="D31" s="4" t="s">
        <v>78</v>
      </c>
      <c r="E31" s="20">
        <f t="shared" si="0"/>
        <v>45</v>
      </c>
      <c r="F31" s="20">
        <f t="shared" ref="F31:K31" si="2">F33</f>
        <v>45</v>
      </c>
      <c r="G31" s="20">
        <v>0</v>
      </c>
      <c r="H31" s="20">
        <v>0</v>
      </c>
      <c r="I31" s="20">
        <f t="shared" si="2"/>
        <v>0</v>
      </c>
      <c r="J31" s="20">
        <f t="shared" si="2"/>
        <v>0</v>
      </c>
      <c r="K31" s="20">
        <f t="shared" si="2"/>
        <v>0</v>
      </c>
    </row>
    <row r="32" spans="1:11" ht="15" x14ac:dyDescent="0.25">
      <c r="A32" s="7" t="s">
        <v>13</v>
      </c>
      <c r="B32" s="16"/>
      <c r="C32" s="7"/>
      <c r="D32" s="7"/>
      <c r="E32" s="21"/>
      <c r="F32" s="21"/>
      <c r="G32" s="21"/>
      <c r="H32" s="21"/>
      <c r="I32" s="21"/>
      <c r="J32" s="21"/>
      <c r="K32" s="21"/>
    </row>
    <row r="33" spans="1:11" ht="30" x14ac:dyDescent="0.25">
      <c r="A33" s="7" t="s">
        <v>52</v>
      </c>
      <c r="B33" s="8" t="s">
        <v>60</v>
      </c>
      <c r="C33" s="7" t="s">
        <v>62</v>
      </c>
      <c r="D33" s="7"/>
      <c r="E33" s="21">
        <f>SUM(F33:K33)</f>
        <v>45</v>
      </c>
      <c r="F33" s="21">
        <v>45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ht="42.75" x14ac:dyDescent="0.2">
      <c r="A34" s="4" t="s">
        <v>16</v>
      </c>
      <c r="B34" s="17" t="s">
        <v>80</v>
      </c>
      <c r="C34" s="4" t="s">
        <v>69</v>
      </c>
      <c r="D34" s="4" t="s">
        <v>78</v>
      </c>
      <c r="E34" s="20">
        <f>SUM(F34:K34)</f>
        <v>3906.6189999999997</v>
      </c>
      <c r="F34" s="20">
        <f>SUM(F36:F41)</f>
        <v>2088.3220000000001</v>
      </c>
      <c r="G34" s="20">
        <f>G36+G37+G38+G39+G40</f>
        <v>81.766999999999996</v>
      </c>
      <c r="H34" s="20">
        <f>H36+H37+H38+H39+H40</f>
        <v>1736.53</v>
      </c>
      <c r="I34" s="20">
        <f>SUM(I36:I41)</f>
        <v>0</v>
      </c>
      <c r="J34" s="20">
        <f>SUM(J36:J41)</f>
        <v>0</v>
      </c>
      <c r="K34" s="20">
        <f>SUM(K36:K41)</f>
        <v>0</v>
      </c>
    </row>
    <row r="35" spans="1:11" ht="15" x14ac:dyDescent="0.25">
      <c r="A35" s="7" t="s">
        <v>13</v>
      </c>
      <c r="B35" s="16"/>
      <c r="C35" s="7"/>
      <c r="D35" s="7"/>
      <c r="E35" s="21"/>
      <c r="F35" s="21"/>
      <c r="G35" s="21"/>
      <c r="H35" s="21"/>
      <c r="I35" s="21"/>
      <c r="J35" s="21"/>
      <c r="K35" s="21"/>
    </row>
    <row r="36" spans="1:11" ht="15" x14ac:dyDescent="0.25">
      <c r="A36" s="7" t="s">
        <v>48</v>
      </c>
      <c r="B36" s="16" t="s">
        <v>81</v>
      </c>
      <c r="C36" s="7"/>
      <c r="D36" s="7"/>
      <c r="E36" s="21">
        <f t="shared" ref="E36:E43" si="3">SUM(F36:K36)</f>
        <v>156.89599999999999</v>
      </c>
      <c r="F36" s="21">
        <v>156.89599999999999</v>
      </c>
      <c r="G36" s="21"/>
      <c r="H36" s="21"/>
      <c r="I36" s="21"/>
      <c r="J36" s="21"/>
      <c r="K36" s="21"/>
    </row>
    <row r="37" spans="1:11" ht="15" x14ac:dyDescent="0.25">
      <c r="A37" s="7" t="s">
        <v>49</v>
      </c>
      <c r="B37" s="16" t="s">
        <v>82</v>
      </c>
      <c r="C37" s="7"/>
      <c r="D37" s="7"/>
      <c r="E37" s="21">
        <f t="shared" si="3"/>
        <v>27.286000000000001</v>
      </c>
      <c r="F37" s="21"/>
      <c r="G37" s="21">
        <v>27.286000000000001</v>
      </c>
      <c r="H37" s="21"/>
      <c r="I37" s="21"/>
      <c r="J37" s="21"/>
      <c r="K37" s="21"/>
    </row>
    <row r="38" spans="1:11" ht="30" x14ac:dyDescent="0.25">
      <c r="A38" s="7" t="s">
        <v>101</v>
      </c>
      <c r="B38" s="16" t="s">
        <v>83</v>
      </c>
      <c r="C38" s="7"/>
      <c r="D38" s="7" t="s">
        <v>102</v>
      </c>
      <c r="E38" s="21">
        <f t="shared" si="3"/>
        <v>3473.0590000000002</v>
      </c>
      <c r="F38" s="21">
        <v>1736.529</v>
      </c>
      <c r="G38" s="21">
        <v>0</v>
      </c>
      <c r="H38" s="21">
        <v>1736.53</v>
      </c>
      <c r="I38" s="21"/>
      <c r="J38" s="21"/>
      <c r="K38" s="21"/>
    </row>
    <row r="39" spans="1:11" ht="15.75" x14ac:dyDescent="0.25">
      <c r="A39" s="35" t="s">
        <v>107</v>
      </c>
      <c r="B39" s="27"/>
      <c r="C39" s="28"/>
      <c r="D39" s="28"/>
      <c r="E39" s="21">
        <f t="shared" si="3"/>
        <v>23.876999999999999</v>
      </c>
      <c r="F39" s="29"/>
      <c r="G39" s="29">
        <v>23.876999999999999</v>
      </c>
      <c r="H39" s="29"/>
      <c r="I39" s="29"/>
      <c r="J39" s="29"/>
      <c r="K39" s="29"/>
    </row>
    <row r="40" spans="1:11" ht="15.75" x14ac:dyDescent="0.25">
      <c r="A40" s="35" t="s">
        <v>108</v>
      </c>
      <c r="B40" s="27"/>
      <c r="C40" s="28"/>
      <c r="D40" s="28"/>
      <c r="E40" s="21">
        <f t="shared" si="3"/>
        <v>30.603999999999999</v>
      </c>
      <c r="F40" s="29"/>
      <c r="G40" s="29">
        <v>30.603999999999999</v>
      </c>
      <c r="H40" s="29"/>
      <c r="I40" s="29"/>
      <c r="J40" s="29"/>
      <c r="K40" s="29"/>
    </row>
    <row r="41" spans="1:11" ht="110.25" x14ac:dyDescent="0.25">
      <c r="A41" s="26" t="s">
        <v>92</v>
      </c>
      <c r="B41" s="27" t="s">
        <v>83</v>
      </c>
      <c r="C41" s="28" t="s">
        <v>73</v>
      </c>
      <c r="D41" s="28" t="s">
        <v>78</v>
      </c>
      <c r="E41" s="21">
        <f t="shared" si="3"/>
        <v>194.89699999999999</v>
      </c>
      <c r="F41" s="29">
        <f>194.897</f>
        <v>194.89699999999999</v>
      </c>
      <c r="G41" s="29"/>
      <c r="H41" s="29"/>
      <c r="I41" s="29"/>
      <c r="J41" s="29"/>
      <c r="K41" s="29"/>
    </row>
    <row r="42" spans="1:11" ht="43.5" x14ac:dyDescent="0.25">
      <c r="A42" s="30" t="s">
        <v>93</v>
      </c>
      <c r="B42" s="31" t="s">
        <v>83</v>
      </c>
      <c r="C42" s="32" t="s">
        <v>73</v>
      </c>
      <c r="D42" s="32" t="s">
        <v>78</v>
      </c>
      <c r="E42" s="20">
        <f t="shared" si="3"/>
        <v>109.595</v>
      </c>
      <c r="F42" s="20">
        <v>50</v>
      </c>
      <c r="G42" s="20">
        <v>59.594999999999999</v>
      </c>
      <c r="H42" s="20">
        <v>0</v>
      </c>
      <c r="I42" s="20">
        <v>0</v>
      </c>
      <c r="J42" s="20">
        <v>0</v>
      </c>
      <c r="K42" s="20">
        <v>0</v>
      </c>
    </row>
    <row r="43" spans="1:11" ht="15" x14ac:dyDescent="0.25">
      <c r="A43" s="4" t="s">
        <v>94</v>
      </c>
      <c r="B43" s="16"/>
      <c r="C43" s="7"/>
      <c r="D43" s="7"/>
      <c r="E43" s="20">
        <f t="shared" si="3"/>
        <v>3275.5299999999997</v>
      </c>
      <c r="F43" s="20">
        <f t="shared" ref="F43:K43" si="4">F44+F45+F52+F56</f>
        <v>1108.6039999999998</v>
      </c>
      <c r="G43" s="20">
        <f t="shared" si="4"/>
        <v>370.52099999999996</v>
      </c>
      <c r="H43" s="20">
        <f t="shared" si="4"/>
        <v>622.38699999999994</v>
      </c>
      <c r="I43" s="20">
        <f>I44+I45+I52+I56</f>
        <v>472.09899999999993</v>
      </c>
      <c r="J43" s="20">
        <f t="shared" si="4"/>
        <v>322.76400000000001</v>
      </c>
      <c r="K43" s="20">
        <f t="shared" si="4"/>
        <v>379.15499999999997</v>
      </c>
    </row>
    <row r="44" spans="1:11" ht="57.75" x14ac:dyDescent="0.25">
      <c r="A44" s="4" t="s">
        <v>116</v>
      </c>
      <c r="B44" s="16"/>
      <c r="C44" s="7"/>
      <c r="D44" s="7"/>
      <c r="E44" s="20">
        <f>SUM(F44:K44)</f>
        <v>30</v>
      </c>
      <c r="F44" s="20"/>
      <c r="G44" s="20"/>
      <c r="H44" s="20"/>
      <c r="I44" s="33">
        <v>0</v>
      </c>
      <c r="J44" s="33">
        <v>15</v>
      </c>
      <c r="K44" s="33">
        <v>15</v>
      </c>
    </row>
    <row r="45" spans="1:11" ht="57" x14ac:dyDescent="0.2">
      <c r="A45" s="4" t="s">
        <v>19</v>
      </c>
      <c r="B45" s="15" t="s">
        <v>60</v>
      </c>
      <c r="C45" s="4" t="s">
        <v>68</v>
      </c>
      <c r="D45" s="4" t="s">
        <v>78</v>
      </c>
      <c r="E45" s="20">
        <f>SUM(F45:K45)</f>
        <v>1491.348</v>
      </c>
      <c r="F45" s="20">
        <f t="shared" ref="F45:K45" si="5">SUM(F47:F51)</f>
        <v>606.25199999999995</v>
      </c>
      <c r="G45" s="20">
        <f t="shared" si="5"/>
        <v>118.157</v>
      </c>
      <c r="H45" s="20">
        <f t="shared" si="5"/>
        <v>207.08999999999997</v>
      </c>
      <c r="I45" s="20">
        <f t="shared" si="5"/>
        <v>187.84899999999999</v>
      </c>
      <c r="J45" s="33">
        <f t="shared" si="5"/>
        <v>186</v>
      </c>
      <c r="K45" s="33">
        <f t="shared" si="5"/>
        <v>186</v>
      </c>
    </row>
    <row r="46" spans="1:11" ht="15" x14ac:dyDescent="0.25">
      <c r="A46" s="7" t="s">
        <v>13</v>
      </c>
      <c r="B46" s="16"/>
      <c r="C46" s="7"/>
      <c r="D46" s="7"/>
      <c r="E46" s="21"/>
      <c r="F46" s="21"/>
      <c r="G46" s="21"/>
      <c r="H46" s="21"/>
      <c r="I46" s="21"/>
      <c r="J46" s="34"/>
      <c r="K46" s="34"/>
    </row>
    <row r="47" spans="1:11" ht="15" x14ac:dyDescent="0.25">
      <c r="A47" s="7" t="s">
        <v>20</v>
      </c>
      <c r="B47" s="16" t="s">
        <v>60</v>
      </c>
      <c r="C47" s="7"/>
      <c r="D47" s="7"/>
      <c r="E47" s="21">
        <f t="shared" ref="E47:E52" si="6">SUM(F47:K47)</f>
        <v>838.56499999999994</v>
      </c>
      <c r="F47" s="21">
        <f>90+46</f>
        <v>136</v>
      </c>
      <c r="G47" s="21">
        <v>58.66</v>
      </c>
      <c r="H47" s="21">
        <v>145.88999999999999</v>
      </c>
      <c r="I47" s="21">
        <f>177.449+0.566</f>
        <v>178.01500000000001</v>
      </c>
      <c r="J47" s="34">
        <v>160</v>
      </c>
      <c r="K47" s="34">
        <v>160</v>
      </c>
    </row>
    <row r="48" spans="1:11" ht="15" x14ac:dyDescent="0.25">
      <c r="A48" s="7" t="s">
        <v>21</v>
      </c>
      <c r="B48" s="16" t="s">
        <v>60</v>
      </c>
      <c r="C48" s="7"/>
      <c r="D48" s="7"/>
      <c r="E48" s="21">
        <f t="shared" si="6"/>
        <v>184.416</v>
      </c>
      <c r="F48" s="21">
        <v>128.25200000000001</v>
      </c>
      <c r="G48" s="21">
        <v>0</v>
      </c>
      <c r="H48" s="21">
        <v>0</v>
      </c>
      <c r="I48" s="21">
        <v>4.1639999999999997</v>
      </c>
      <c r="J48" s="34">
        <v>26</v>
      </c>
      <c r="K48" s="34">
        <v>26</v>
      </c>
    </row>
    <row r="49" spans="1:11" ht="15" x14ac:dyDescent="0.25">
      <c r="A49" s="7" t="s">
        <v>56</v>
      </c>
      <c r="B49" s="16"/>
      <c r="C49" s="7"/>
      <c r="D49" s="7"/>
      <c r="E49" s="21">
        <f t="shared" si="6"/>
        <v>42.051000000000002</v>
      </c>
      <c r="F49" s="21"/>
      <c r="G49" s="21">
        <v>36.051000000000002</v>
      </c>
      <c r="H49" s="21">
        <v>6</v>
      </c>
      <c r="I49" s="21">
        <v>0</v>
      </c>
      <c r="J49" s="34">
        <v>0</v>
      </c>
      <c r="K49" s="34">
        <v>0</v>
      </c>
    </row>
    <row r="50" spans="1:11" ht="15" x14ac:dyDescent="0.25">
      <c r="A50" s="7" t="s">
        <v>103</v>
      </c>
      <c r="B50" s="16"/>
      <c r="C50" s="7"/>
      <c r="D50" s="7"/>
      <c r="E50" s="21">
        <f t="shared" si="6"/>
        <v>414.495</v>
      </c>
      <c r="F50" s="21">
        <v>335.84899999999999</v>
      </c>
      <c r="G50" s="21">
        <v>23.446000000000002</v>
      </c>
      <c r="H50" s="21">
        <v>55.2</v>
      </c>
      <c r="I50" s="21">
        <v>0</v>
      </c>
      <c r="J50" s="34">
        <v>0</v>
      </c>
      <c r="K50" s="34">
        <v>0</v>
      </c>
    </row>
    <row r="51" spans="1:11" ht="30" x14ac:dyDescent="0.25">
      <c r="A51" s="7" t="s">
        <v>119</v>
      </c>
      <c r="B51" s="16" t="s">
        <v>60</v>
      </c>
      <c r="C51" s="7"/>
      <c r="D51" s="7"/>
      <c r="E51" s="21">
        <f t="shared" si="6"/>
        <v>11.821</v>
      </c>
      <c r="F51" s="21">
        <v>6.1509999999999998</v>
      </c>
      <c r="G51" s="21">
        <v>0</v>
      </c>
      <c r="H51" s="21">
        <v>0</v>
      </c>
      <c r="I51" s="21">
        <v>5.67</v>
      </c>
      <c r="J51" s="34">
        <v>0</v>
      </c>
      <c r="K51" s="34">
        <v>0</v>
      </c>
    </row>
    <row r="52" spans="1:11" ht="42.75" x14ac:dyDescent="0.2">
      <c r="A52" s="4" t="s">
        <v>22</v>
      </c>
      <c r="B52" s="15" t="s">
        <v>60</v>
      </c>
      <c r="C52" s="4" t="s">
        <v>69</v>
      </c>
      <c r="D52" s="4" t="s">
        <v>78</v>
      </c>
      <c r="E52" s="20">
        <f t="shared" si="6"/>
        <v>656.87000000000012</v>
      </c>
      <c r="F52" s="20">
        <f>SUM(F54,F55)</f>
        <v>227.4</v>
      </c>
      <c r="G52" s="20">
        <f>SUM(G54,G55)</f>
        <v>20</v>
      </c>
      <c r="H52" s="20">
        <f>SUM(H54,H55)</f>
        <v>135.87200000000001</v>
      </c>
      <c r="I52" s="33">
        <f>SUM(I54:I55)</f>
        <v>181.40799999999999</v>
      </c>
      <c r="J52" s="33">
        <f>SUM(J54:J55)</f>
        <v>46.094999999999999</v>
      </c>
      <c r="K52" s="33">
        <f>SUM(K54:K55)</f>
        <v>46.094999999999999</v>
      </c>
    </row>
    <row r="53" spans="1:11" ht="15" x14ac:dyDescent="0.25">
      <c r="A53" s="7" t="s">
        <v>13</v>
      </c>
      <c r="B53" s="15"/>
      <c r="C53" s="4"/>
      <c r="D53" s="4"/>
      <c r="E53" s="20"/>
      <c r="F53" s="20"/>
      <c r="G53" s="20"/>
      <c r="H53" s="20"/>
      <c r="I53" s="20"/>
      <c r="J53" s="20"/>
      <c r="K53" s="20"/>
    </row>
    <row r="54" spans="1:11" ht="15" x14ac:dyDescent="0.25">
      <c r="A54" s="7" t="s">
        <v>97</v>
      </c>
      <c r="B54" s="15"/>
      <c r="C54" s="4"/>
      <c r="D54" s="4"/>
      <c r="E54" s="21">
        <f>SUM(F54:K54)</f>
        <v>457.47</v>
      </c>
      <c r="F54" s="21">
        <v>28</v>
      </c>
      <c r="G54" s="21">
        <v>20</v>
      </c>
      <c r="H54" s="21">
        <v>135.87200000000001</v>
      </c>
      <c r="I54" s="21">
        <v>181.40799999999999</v>
      </c>
      <c r="J54" s="21">
        <v>46.094999999999999</v>
      </c>
      <c r="K54" s="21">
        <v>46.094999999999999</v>
      </c>
    </row>
    <row r="55" spans="1:11" ht="30" x14ac:dyDescent="0.25">
      <c r="A55" s="7" t="s">
        <v>96</v>
      </c>
      <c r="B55" s="16" t="s">
        <v>60</v>
      </c>
      <c r="C55" s="7" t="s">
        <v>69</v>
      </c>
      <c r="D55" s="7" t="s">
        <v>78</v>
      </c>
      <c r="E55" s="21">
        <f>SUM(F55:K55)</f>
        <v>199.4</v>
      </c>
      <c r="F55" s="21">
        <v>199.4</v>
      </c>
      <c r="G55" s="21"/>
      <c r="H55" s="21"/>
      <c r="I55" s="21"/>
      <c r="J55" s="21"/>
      <c r="K55" s="21"/>
    </row>
    <row r="56" spans="1:11" ht="42.75" x14ac:dyDescent="0.2">
      <c r="A56" s="4" t="s">
        <v>57</v>
      </c>
      <c r="B56" s="15" t="s">
        <v>60</v>
      </c>
      <c r="C56" s="4"/>
      <c r="D56" s="4" t="s">
        <v>78</v>
      </c>
      <c r="E56" s="20">
        <f>SUM(F56:K56)</f>
        <v>1097.3119999999999</v>
      </c>
      <c r="F56" s="20">
        <f>F58+F64+F69+F72+F75</f>
        <v>274.952</v>
      </c>
      <c r="G56" s="20">
        <f>G58+G64+G69+G72+G75</f>
        <v>232.364</v>
      </c>
      <c r="H56" s="20">
        <f>H58+H64+H69+H72+H75+108.775</f>
        <v>279.42500000000001</v>
      </c>
      <c r="I56" s="20">
        <f>I58+I64+I69+I72+I75</f>
        <v>102.842</v>
      </c>
      <c r="J56" s="20">
        <f>J58+J64+J69+J72+J75</f>
        <v>75.669000000000011</v>
      </c>
      <c r="K56" s="20">
        <f>K58+K64+K69+K72+K75</f>
        <v>132.06</v>
      </c>
    </row>
    <row r="57" spans="1:11" ht="15" x14ac:dyDescent="0.25">
      <c r="A57" s="7" t="s">
        <v>13</v>
      </c>
      <c r="B57" s="16"/>
      <c r="C57" s="7"/>
      <c r="D57" s="7"/>
      <c r="E57" s="21"/>
      <c r="F57" s="21"/>
      <c r="G57" s="21"/>
      <c r="H57" s="21"/>
      <c r="I57" s="21"/>
      <c r="J57" s="21"/>
      <c r="K57" s="21"/>
    </row>
    <row r="58" spans="1:11" ht="60" customHeight="1" x14ac:dyDescent="0.2">
      <c r="A58" s="4" t="s">
        <v>23</v>
      </c>
      <c r="B58" s="15" t="s">
        <v>60</v>
      </c>
      <c r="C58" s="4"/>
      <c r="D58" s="4" t="s">
        <v>78</v>
      </c>
      <c r="E58" s="20">
        <f>SUM(F58:K58)</f>
        <v>455.30099999999999</v>
      </c>
      <c r="F58" s="20">
        <f t="shared" ref="F58:K58" si="7">SUM(F60:F63)</f>
        <v>131.77500000000001</v>
      </c>
      <c r="G58" s="20">
        <f t="shared" si="7"/>
        <v>189.87100000000001</v>
      </c>
      <c r="H58" s="20">
        <f t="shared" si="7"/>
        <v>46.65</v>
      </c>
      <c r="I58" s="20">
        <f t="shared" si="7"/>
        <v>11.64</v>
      </c>
      <c r="J58" s="20">
        <f t="shared" si="7"/>
        <v>30.365000000000002</v>
      </c>
      <c r="K58" s="20">
        <f t="shared" si="7"/>
        <v>45</v>
      </c>
    </row>
    <row r="59" spans="1:11" ht="15" x14ac:dyDescent="0.25">
      <c r="A59" s="7" t="s">
        <v>13</v>
      </c>
      <c r="B59" s="16"/>
      <c r="C59" s="7"/>
      <c r="D59" s="7"/>
      <c r="E59" s="21"/>
      <c r="F59" s="21"/>
      <c r="G59" s="21"/>
      <c r="H59" s="21"/>
      <c r="I59" s="21"/>
      <c r="J59" s="21"/>
      <c r="K59" s="21"/>
    </row>
    <row r="60" spans="1:11" ht="30" x14ac:dyDescent="0.25">
      <c r="A60" s="7" t="s">
        <v>51</v>
      </c>
      <c r="B60" s="16" t="s">
        <v>83</v>
      </c>
      <c r="C60" s="7"/>
      <c r="D60" s="7"/>
      <c r="E60" s="21">
        <f>SUM(F60:K60)</f>
        <v>20</v>
      </c>
      <c r="F60" s="21">
        <v>20</v>
      </c>
      <c r="G60" s="21"/>
      <c r="H60" s="21"/>
      <c r="I60" s="21">
        <v>0</v>
      </c>
      <c r="J60" s="21">
        <v>0</v>
      </c>
      <c r="K60" s="21">
        <v>0</v>
      </c>
    </row>
    <row r="61" spans="1:11" ht="30" x14ac:dyDescent="0.25">
      <c r="A61" s="7" t="s">
        <v>109</v>
      </c>
      <c r="B61" s="16"/>
      <c r="C61" s="7"/>
      <c r="D61" s="7"/>
      <c r="E61" s="21">
        <f>SUM(F61:K61)</f>
        <v>36</v>
      </c>
      <c r="F61" s="21"/>
      <c r="G61" s="21">
        <v>36</v>
      </c>
      <c r="H61" s="21"/>
      <c r="I61" s="21">
        <v>0</v>
      </c>
      <c r="J61" s="21">
        <v>0</v>
      </c>
      <c r="K61" s="21">
        <v>0</v>
      </c>
    </row>
    <row r="62" spans="1:11" ht="15" x14ac:dyDescent="0.25">
      <c r="A62" s="7" t="s">
        <v>70</v>
      </c>
      <c r="B62" s="16" t="s">
        <v>60</v>
      </c>
      <c r="C62" s="7"/>
      <c r="D62" s="7"/>
      <c r="E62" s="21">
        <f>SUM(F62:K62)</f>
        <v>22</v>
      </c>
      <c r="F62" s="21"/>
      <c r="G62" s="21">
        <v>12</v>
      </c>
      <c r="H62" s="21">
        <v>0</v>
      </c>
      <c r="I62" s="21">
        <v>0</v>
      </c>
      <c r="J62" s="21">
        <v>5</v>
      </c>
      <c r="K62" s="21">
        <v>5</v>
      </c>
    </row>
    <row r="63" spans="1:11" ht="15" x14ac:dyDescent="0.25">
      <c r="A63" s="7" t="s">
        <v>71</v>
      </c>
      <c r="B63" s="16" t="s">
        <v>60</v>
      </c>
      <c r="C63" s="7"/>
      <c r="D63" s="7"/>
      <c r="E63" s="21">
        <f>SUM(F63:K63)</f>
        <v>377.30099999999999</v>
      </c>
      <c r="F63" s="21">
        <v>111.77500000000001</v>
      </c>
      <c r="G63" s="21">
        <v>141.87100000000001</v>
      </c>
      <c r="H63" s="21">
        <f>44+2.65</f>
        <v>46.65</v>
      </c>
      <c r="I63" s="21">
        <f>5.15+6.49</f>
        <v>11.64</v>
      </c>
      <c r="J63" s="21">
        <f>15+10.365</f>
        <v>25.365000000000002</v>
      </c>
      <c r="K63" s="21">
        <f>15+25</f>
        <v>40</v>
      </c>
    </row>
    <row r="64" spans="1:11" ht="42.75" x14ac:dyDescent="0.2">
      <c r="A64" s="4" t="s">
        <v>24</v>
      </c>
      <c r="B64" s="15" t="s">
        <v>60</v>
      </c>
      <c r="C64" s="4"/>
      <c r="D64" s="4" t="s">
        <v>78</v>
      </c>
      <c r="E64" s="20">
        <f>SUM(F64:K64)</f>
        <v>139.87700000000001</v>
      </c>
      <c r="F64" s="20">
        <f>SUM(F66:F68)</f>
        <v>100.877</v>
      </c>
      <c r="G64" s="20">
        <v>0</v>
      </c>
      <c r="H64" s="20">
        <v>39</v>
      </c>
      <c r="I64" s="20">
        <f>SUM(I66:I68)</f>
        <v>0</v>
      </c>
      <c r="J64" s="20">
        <f>SUM(J66:J68)</f>
        <v>0</v>
      </c>
      <c r="K64" s="20">
        <f>SUM(K66:K68)</f>
        <v>0</v>
      </c>
    </row>
    <row r="65" spans="1:11" ht="15" x14ac:dyDescent="0.25">
      <c r="A65" s="7" t="s">
        <v>13</v>
      </c>
      <c r="B65" s="18"/>
      <c r="C65" s="7"/>
      <c r="D65" s="7"/>
      <c r="E65" s="21"/>
      <c r="F65" s="21"/>
      <c r="G65" s="21"/>
      <c r="H65" s="37"/>
      <c r="I65" s="21"/>
      <c r="J65" s="21"/>
      <c r="K65" s="21"/>
    </row>
    <row r="66" spans="1:11" ht="15" x14ac:dyDescent="0.25">
      <c r="A66" s="7" t="s">
        <v>53</v>
      </c>
      <c r="B66" s="18" t="s">
        <v>83</v>
      </c>
      <c r="C66" s="7"/>
      <c r="D66" s="7"/>
      <c r="E66" s="21">
        <f>SUM(F66:K66)</f>
        <v>16.876999999999999</v>
      </c>
      <c r="F66" s="21">
        <v>16.876999999999999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</row>
    <row r="67" spans="1:11" ht="15" x14ac:dyDescent="0.25">
      <c r="A67" s="7" t="s">
        <v>54</v>
      </c>
      <c r="B67" s="18" t="s">
        <v>84</v>
      </c>
      <c r="C67" s="7"/>
      <c r="D67" s="7"/>
      <c r="E67" s="21">
        <f>SUM(F67:K67)</f>
        <v>60</v>
      </c>
      <c r="F67" s="21">
        <f>30+30</f>
        <v>60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</row>
    <row r="68" spans="1:11" ht="15" x14ac:dyDescent="0.25">
      <c r="A68" s="7" t="s">
        <v>55</v>
      </c>
      <c r="B68" s="18" t="s">
        <v>85</v>
      </c>
      <c r="C68" s="7"/>
      <c r="D68" s="7"/>
      <c r="E68" s="21">
        <f>SUM(F68:K68)</f>
        <v>24</v>
      </c>
      <c r="F68" s="21">
        <f>30-6</f>
        <v>24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</row>
    <row r="69" spans="1:11" ht="42.75" x14ac:dyDescent="0.2">
      <c r="A69" s="4" t="s">
        <v>25</v>
      </c>
      <c r="B69" s="15" t="s">
        <v>60</v>
      </c>
      <c r="C69" s="4"/>
      <c r="D69" s="4" t="s">
        <v>78</v>
      </c>
      <c r="E69" s="20">
        <f>SUM(F69:K69)</f>
        <v>127.49299999999999</v>
      </c>
      <c r="F69" s="20">
        <f t="shared" ref="F69:K69" si="8">SUM(F71:F71)</f>
        <v>0</v>
      </c>
      <c r="G69" s="20">
        <f t="shared" si="8"/>
        <v>42.493000000000002</v>
      </c>
      <c r="H69" s="20">
        <f t="shared" si="8"/>
        <v>85</v>
      </c>
      <c r="I69" s="20">
        <f t="shared" si="8"/>
        <v>0</v>
      </c>
      <c r="J69" s="20">
        <f t="shared" si="8"/>
        <v>0</v>
      </c>
      <c r="K69" s="20">
        <f t="shared" si="8"/>
        <v>0</v>
      </c>
    </row>
    <row r="70" spans="1:11" ht="15" x14ac:dyDescent="0.25">
      <c r="A70" s="7" t="s">
        <v>13</v>
      </c>
      <c r="B70" s="18"/>
      <c r="C70" s="7"/>
      <c r="D70" s="7"/>
      <c r="E70" s="21"/>
      <c r="F70" s="21"/>
      <c r="G70" s="21"/>
      <c r="H70" s="21"/>
      <c r="I70" s="21"/>
      <c r="J70" s="21"/>
      <c r="K70" s="21"/>
    </row>
    <row r="71" spans="1:11" ht="30" x14ac:dyDescent="0.25">
      <c r="A71" s="7" t="s">
        <v>117</v>
      </c>
      <c r="B71" s="18" t="s">
        <v>86</v>
      </c>
      <c r="C71" s="7"/>
      <c r="D71" s="7"/>
      <c r="E71" s="21">
        <f>SUM(F71:K71)</f>
        <v>127.49299999999999</v>
      </c>
      <c r="F71" s="21">
        <v>0</v>
      </c>
      <c r="G71" s="21">
        <v>42.493000000000002</v>
      </c>
      <c r="H71" s="21">
        <v>85</v>
      </c>
      <c r="I71" s="21">
        <v>0</v>
      </c>
      <c r="J71" s="21">
        <v>0</v>
      </c>
      <c r="K71" s="21">
        <v>0</v>
      </c>
    </row>
    <row r="72" spans="1:11" ht="42.75" x14ac:dyDescent="0.2">
      <c r="A72" s="4" t="s">
        <v>26</v>
      </c>
      <c r="B72" s="17" t="s">
        <v>60</v>
      </c>
      <c r="C72" s="4"/>
      <c r="D72" s="4" t="s">
        <v>78</v>
      </c>
      <c r="E72" s="20">
        <f>SUM(F72:K72)</f>
        <v>119.322</v>
      </c>
      <c r="F72" s="20">
        <f t="shared" ref="F72:K72" si="9">F74</f>
        <v>3</v>
      </c>
      <c r="G72" s="20">
        <v>0</v>
      </c>
      <c r="H72" s="20">
        <f t="shared" si="9"/>
        <v>0</v>
      </c>
      <c r="I72" s="20">
        <f t="shared" si="9"/>
        <v>38.201999999999998</v>
      </c>
      <c r="J72" s="20">
        <f t="shared" si="9"/>
        <v>39.06</v>
      </c>
      <c r="K72" s="20">
        <f t="shared" si="9"/>
        <v>39.06</v>
      </c>
    </row>
    <row r="73" spans="1:11" ht="15" x14ac:dyDescent="0.25">
      <c r="A73" s="7" t="s">
        <v>13</v>
      </c>
      <c r="B73" s="18"/>
      <c r="C73" s="7"/>
      <c r="D73" s="7"/>
      <c r="E73" s="21"/>
      <c r="F73" s="21"/>
      <c r="G73" s="21"/>
      <c r="H73" s="21"/>
      <c r="I73" s="21"/>
      <c r="J73" s="21"/>
      <c r="K73" s="21"/>
    </row>
    <row r="74" spans="1:11" ht="30" x14ac:dyDescent="0.25">
      <c r="A74" s="7" t="s">
        <v>122</v>
      </c>
      <c r="B74" s="18" t="s">
        <v>60</v>
      </c>
      <c r="C74" s="7"/>
      <c r="D74" s="7"/>
      <c r="E74" s="21">
        <f>SUM(F74:K74)</f>
        <v>119.322</v>
      </c>
      <c r="F74" s="21">
        <v>3</v>
      </c>
      <c r="G74" s="21">
        <v>0</v>
      </c>
      <c r="H74" s="21">
        <v>0</v>
      </c>
      <c r="I74" s="21">
        <v>38.201999999999998</v>
      </c>
      <c r="J74" s="21">
        <v>39.06</v>
      </c>
      <c r="K74" s="21">
        <v>39.06</v>
      </c>
    </row>
    <row r="75" spans="1:11" ht="14.25" x14ac:dyDescent="0.2">
      <c r="A75" s="4" t="s">
        <v>27</v>
      </c>
      <c r="B75" s="17" t="s">
        <v>60</v>
      </c>
      <c r="C75" s="4"/>
      <c r="D75" s="4"/>
      <c r="E75" s="20">
        <f>SUM(F75:K75)</f>
        <v>146.54399999999998</v>
      </c>
      <c r="F75" s="20">
        <f t="shared" ref="F75:K75" si="10">F77</f>
        <v>39.299999999999997</v>
      </c>
      <c r="G75" s="20">
        <v>0</v>
      </c>
      <c r="H75" s="20">
        <f t="shared" si="10"/>
        <v>0</v>
      </c>
      <c r="I75" s="20">
        <f t="shared" si="10"/>
        <v>53</v>
      </c>
      <c r="J75" s="20">
        <f t="shared" si="10"/>
        <v>6.2439999999999998</v>
      </c>
      <c r="K75" s="20">
        <f t="shared" si="10"/>
        <v>48</v>
      </c>
    </row>
    <row r="76" spans="1:11" ht="15" x14ac:dyDescent="0.25">
      <c r="A76" s="7" t="s">
        <v>13</v>
      </c>
      <c r="B76" s="18"/>
      <c r="C76" s="7"/>
      <c r="D76" s="7"/>
      <c r="E76" s="21"/>
      <c r="F76" s="21"/>
      <c r="G76" s="21"/>
      <c r="H76" s="21"/>
      <c r="I76" s="21"/>
      <c r="J76" s="21"/>
      <c r="K76" s="21"/>
    </row>
    <row r="77" spans="1:11" ht="45" x14ac:dyDescent="0.25">
      <c r="A77" s="7" t="s">
        <v>95</v>
      </c>
      <c r="B77" s="18" t="s">
        <v>60</v>
      </c>
      <c r="C77" s="7"/>
      <c r="D77" s="7"/>
      <c r="E77" s="21">
        <f>SUM(F77:K77)</f>
        <v>146.54399999999998</v>
      </c>
      <c r="F77" s="21">
        <f>30+9.3</f>
        <v>39.299999999999997</v>
      </c>
      <c r="G77" s="21">
        <v>0</v>
      </c>
      <c r="H77" s="21">
        <v>0</v>
      </c>
      <c r="I77" s="21">
        <v>53</v>
      </c>
      <c r="J77" s="21">
        <v>6.2439999999999998</v>
      </c>
      <c r="K77" s="21">
        <v>48</v>
      </c>
    </row>
    <row r="78" spans="1:11" ht="42.75" x14ac:dyDescent="0.2">
      <c r="A78" s="4" t="s">
        <v>28</v>
      </c>
      <c r="B78" s="17" t="s">
        <v>60</v>
      </c>
      <c r="C78" s="4"/>
      <c r="D78" s="4" t="s">
        <v>78</v>
      </c>
      <c r="E78" s="20">
        <f>SUM(F78:K78)</f>
        <v>0</v>
      </c>
      <c r="F78" s="20">
        <f t="shared" ref="F78:K78" si="11">SUM(F80)</f>
        <v>0</v>
      </c>
      <c r="G78" s="20">
        <f t="shared" si="11"/>
        <v>0</v>
      </c>
      <c r="H78" s="20">
        <f t="shared" si="11"/>
        <v>0</v>
      </c>
      <c r="I78" s="20">
        <f t="shared" si="11"/>
        <v>0</v>
      </c>
      <c r="J78" s="20">
        <f t="shared" si="11"/>
        <v>0</v>
      </c>
      <c r="K78" s="20">
        <f t="shared" si="11"/>
        <v>0</v>
      </c>
    </row>
    <row r="79" spans="1:11" ht="15" x14ac:dyDescent="0.25">
      <c r="A79" s="7" t="s">
        <v>13</v>
      </c>
      <c r="B79" s="18"/>
      <c r="C79" s="7"/>
      <c r="D79" s="7"/>
      <c r="E79" s="20"/>
      <c r="F79" s="21"/>
      <c r="G79" s="21"/>
      <c r="H79" s="21"/>
      <c r="I79" s="21"/>
      <c r="J79" s="21"/>
      <c r="K79" s="21"/>
    </row>
    <row r="80" spans="1:11" ht="30" x14ac:dyDescent="0.25">
      <c r="A80" s="7" t="s">
        <v>118</v>
      </c>
      <c r="B80" s="18" t="s">
        <v>83</v>
      </c>
      <c r="C80" s="7"/>
      <c r="D80" s="7"/>
      <c r="E80" s="21">
        <f>SUM(F80:K80)</f>
        <v>0</v>
      </c>
      <c r="F80" s="21">
        <v>0</v>
      </c>
      <c r="G80" s="21">
        <v>0</v>
      </c>
      <c r="H80" s="21">
        <v>0</v>
      </c>
      <c r="I80" s="21">
        <v>0</v>
      </c>
      <c r="J80" s="34">
        <v>0</v>
      </c>
      <c r="K80" s="34">
        <v>0</v>
      </c>
    </row>
    <row r="81" spans="1:11" ht="42.75" x14ac:dyDescent="0.2">
      <c r="A81" s="4" t="s">
        <v>112</v>
      </c>
      <c r="B81" s="17" t="s">
        <v>60</v>
      </c>
      <c r="C81" s="4"/>
      <c r="D81" s="4" t="s">
        <v>78</v>
      </c>
      <c r="E81" s="20">
        <f>SUM(F81:K81)</f>
        <v>1251.77</v>
      </c>
      <c r="F81" s="20">
        <f t="shared" ref="F81:K81" si="12">SUM(F83:F91)</f>
        <v>366.30700000000002</v>
      </c>
      <c r="G81" s="20">
        <f t="shared" si="12"/>
        <v>88.6</v>
      </c>
      <c r="H81" s="20">
        <f>SUM(H83:H91)</f>
        <v>173.2</v>
      </c>
      <c r="I81" s="33">
        <f>SUM(I83:I91)</f>
        <v>159.95400000000001</v>
      </c>
      <c r="J81" s="33">
        <f>SUM(J83:J91)</f>
        <v>198.1</v>
      </c>
      <c r="K81" s="33">
        <f t="shared" si="12"/>
        <v>265.60900000000004</v>
      </c>
    </row>
    <row r="82" spans="1:11" ht="15" x14ac:dyDescent="0.25">
      <c r="A82" s="7" t="s">
        <v>13</v>
      </c>
      <c r="B82" s="18"/>
      <c r="C82" s="7"/>
      <c r="D82" s="7"/>
      <c r="E82" s="21"/>
      <c r="F82" s="21"/>
      <c r="G82" s="21"/>
      <c r="H82" s="21"/>
      <c r="I82" s="34"/>
      <c r="J82" s="34"/>
      <c r="K82" s="34"/>
    </row>
    <row r="83" spans="1:11" ht="30" x14ac:dyDescent="0.25">
      <c r="A83" s="7" t="s">
        <v>29</v>
      </c>
      <c r="B83" s="18" t="s">
        <v>60</v>
      </c>
      <c r="C83" s="7" t="s">
        <v>69</v>
      </c>
      <c r="D83" s="4"/>
      <c r="E83" s="21">
        <f t="shared" ref="E83:E91" si="13">SUM(F83:K83)</f>
        <v>617.005</v>
      </c>
      <c r="F83" s="21">
        <v>175.5</v>
      </c>
      <c r="G83" s="21">
        <v>81.599999999999994</v>
      </c>
      <c r="H83" s="21">
        <v>158.19999999999999</v>
      </c>
      <c r="I83" s="34">
        <v>61.704999999999998</v>
      </c>
      <c r="J83" s="34">
        <v>70</v>
      </c>
      <c r="K83" s="34">
        <v>70</v>
      </c>
    </row>
    <row r="84" spans="1:11" ht="45" x14ac:dyDescent="0.25">
      <c r="A84" s="7" t="s">
        <v>58</v>
      </c>
      <c r="B84" s="18" t="s">
        <v>60</v>
      </c>
      <c r="C84" s="7"/>
      <c r="D84" s="7"/>
      <c r="E84" s="21">
        <f t="shared" si="13"/>
        <v>10</v>
      </c>
      <c r="F84" s="21">
        <v>0</v>
      </c>
      <c r="G84" s="21">
        <v>0</v>
      </c>
      <c r="H84" s="21">
        <v>0</v>
      </c>
      <c r="I84" s="34">
        <v>0</v>
      </c>
      <c r="J84" s="34">
        <v>5</v>
      </c>
      <c r="K84" s="34">
        <v>5</v>
      </c>
    </row>
    <row r="85" spans="1:11" ht="30" x14ac:dyDescent="0.25">
      <c r="A85" s="7" t="s">
        <v>59</v>
      </c>
      <c r="B85" s="18" t="s">
        <v>60</v>
      </c>
      <c r="C85" s="7" t="s">
        <v>73</v>
      </c>
      <c r="D85" s="7"/>
      <c r="E85" s="21">
        <f t="shared" si="13"/>
        <v>176.85599999999999</v>
      </c>
      <c r="F85" s="21">
        <v>125.607</v>
      </c>
      <c r="G85" s="21">
        <v>0</v>
      </c>
      <c r="H85" s="21">
        <v>0</v>
      </c>
      <c r="I85" s="34">
        <v>51.249000000000002</v>
      </c>
      <c r="J85" s="34"/>
      <c r="K85" s="34"/>
    </row>
    <row r="86" spans="1:11" ht="30" x14ac:dyDescent="0.25">
      <c r="A86" s="7" t="s">
        <v>75</v>
      </c>
      <c r="B86" s="18" t="s">
        <v>60</v>
      </c>
      <c r="C86" s="7"/>
      <c r="D86" s="7"/>
      <c r="E86" s="21">
        <f t="shared" si="13"/>
        <v>205</v>
      </c>
      <c r="F86" s="21">
        <v>0</v>
      </c>
      <c r="G86" s="21">
        <v>0</v>
      </c>
      <c r="H86" s="21">
        <v>0</v>
      </c>
      <c r="I86" s="34">
        <v>0</v>
      </c>
      <c r="J86" s="34">
        <v>75</v>
      </c>
      <c r="K86" s="34">
        <f>65*2</f>
        <v>130</v>
      </c>
    </row>
    <row r="87" spans="1:11" ht="15" x14ac:dyDescent="0.25">
      <c r="A87" s="7" t="s">
        <v>31</v>
      </c>
      <c r="B87" s="18" t="s">
        <v>60</v>
      </c>
      <c r="C87" s="7"/>
      <c r="D87" s="7"/>
      <c r="E87" s="21">
        <f t="shared" si="13"/>
        <v>14.509</v>
      </c>
      <c r="F87" s="21">
        <v>0</v>
      </c>
      <c r="G87" s="21">
        <v>0</v>
      </c>
      <c r="H87" s="21">
        <v>0</v>
      </c>
      <c r="I87" s="34">
        <v>2</v>
      </c>
      <c r="J87" s="34"/>
      <c r="K87" s="34">
        <f>12.509</f>
        <v>12.509</v>
      </c>
    </row>
    <row r="88" spans="1:11" ht="30" x14ac:dyDescent="0.25">
      <c r="A88" s="7" t="s">
        <v>121</v>
      </c>
      <c r="B88" s="18"/>
      <c r="C88" s="7"/>
      <c r="D88" s="7"/>
      <c r="E88" s="21">
        <f t="shared" si="13"/>
        <v>6.2</v>
      </c>
      <c r="F88" s="21"/>
      <c r="G88" s="21"/>
      <c r="H88" s="21"/>
      <c r="I88" s="38"/>
      <c r="J88" s="34">
        <v>3.1</v>
      </c>
      <c r="K88" s="34">
        <v>3.1</v>
      </c>
    </row>
    <row r="89" spans="1:11" ht="15" x14ac:dyDescent="0.25">
      <c r="A89" s="7" t="s">
        <v>30</v>
      </c>
      <c r="B89" s="18" t="s">
        <v>60</v>
      </c>
      <c r="C89" s="7"/>
      <c r="D89" s="4"/>
      <c r="E89" s="21">
        <f t="shared" si="13"/>
        <v>15.6</v>
      </c>
      <c r="F89" s="21">
        <v>15.6</v>
      </c>
      <c r="G89" s="21">
        <v>0</v>
      </c>
      <c r="H89" s="21">
        <v>0</v>
      </c>
      <c r="I89" s="34"/>
      <c r="J89" s="34"/>
      <c r="K89" s="34"/>
    </row>
    <row r="90" spans="1:11" ht="30" x14ac:dyDescent="0.25">
      <c r="A90" s="7" t="s">
        <v>32</v>
      </c>
      <c r="B90" s="18" t="s">
        <v>60</v>
      </c>
      <c r="C90" s="7"/>
      <c r="D90" s="7"/>
      <c r="E90" s="21">
        <f t="shared" si="13"/>
        <v>142</v>
      </c>
      <c r="F90" s="21">
        <v>30</v>
      </c>
      <c r="G90" s="21">
        <v>7</v>
      </c>
      <c r="H90" s="34">
        <v>15</v>
      </c>
      <c r="I90" s="34">
        <v>30</v>
      </c>
      <c r="J90" s="34">
        <v>30</v>
      </c>
      <c r="K90" s="34">
        <v>30</v>
      </c>
    </row>
    <row r="91" spans="1:11" ht="15" x14ac:dyDescent="0.25">
      <c r="A91" s="7" t="s">
        <v>89</v>
      </c>
      <c r="B91" s="18" t="s">
        <v>60</v>
      </c>
      <c r="C91" s="7"/>
      <c r="D91" s="7"/>
      <c r="E91" s="21">
        <f t="shared" si="13"/>
        <v>64.599999999999994</v>
      </c>
      <c r="F91" s="21">
        <v>19.600000000000001</v>
      </c>
      <c r="G91" s="21">
        <v>0</v>
      </c>
      <c r="H91" s="21">
        <v>0</v>
      </c>
      <c r="I91" s="34">
        <v>15</v>
      </c>
      <c r="J91" s="34">
        <v>15</v>
      </c>
      <c r="K91" s="34">
        <v>15</v>
      </c>
    </row>
    <row r="92" spans="1:11" ht="14.25" x14ac:dyDescent="0.2">
      <c r="A92" s="14" t="s">
        <v>79</v>
      </c>
      <c r="B92" s="17"/>
      <c r="C92" s="4"/>
      <c r="D92" s="22"/>
      <c r="E92" s="23">
        <f>SUM(F92,G92,H92,I92,J92,K92)</f>
        <v>9235.58</v>
      </c>
      <c r="F92" s="23">
        <f t="shared" ref="F92:K92" si="14">F10+F28+F43+F78+F81</f>
        <v>3752.6719999999996</v>
      </c>
      <c r="G92" s="23">
        <f t="shared" si="14"/>
        <v>983.52</v>
      </c>
      <c r="H92" s="23">
        <f t="shared" si="14"/>
        <v>2556.8119999999999</v>
      </c>
      <c r="I92" s="23">
        <f t="shared" si="14"/>
        <v>661.49199999999996</v>
      </c>
      <c r="J92" s="23">
        <f t="shared" si="14"/>
        <v>578.59199999999998</v>
      </c>
      <c r="K92" s="20">
        <f t="shared" si="14"/>
        <v>702.49199999999996</v>
      </c>
    </row>
    <row r="93" spans="1:11" x14ac:dyDescent="0.2">
      <c r="A93" s="1"/>
      <c r="C93" s="1"/>
      <c r="D93" s="1"/>
    </row>
    <row r="94" spans="1:11" x14ac:dyDescent="0.2">
      <c r="A94" s="1"/>
      <c r="C94" s="1"/>
      <c r="D94" s="1"/>
    </row>
    <row r="95" spans="1:11" x14ac:dyDescent="0.2">
      <c r="A95" s="1"/>
      <c r="C95" s="1"/>
      <c r="D95" s="1"/>
    </row>
    <row r="96" spans="1:11" x14ac:dyDescent="0.2">
      <c r="A96" s="1"/>
      <c r="C96" s="1"/>
      <c r="D96" s="1"/>
    </row>
    <row r="97" spans="1:7" x14ac:dyDescent="0.2">
      <c r="A97" s="1"/>
      <c r="C97" s="1"/>
      <c r="D97" s="1"/>
    </row>
    <row r="98" spans="1:7" x14ac:dyDescent="0.2">
      <c r="A98" s="1"/>
      <c r="C98" s="1"/>
      <c r="D98" s="1"/>
    </row>
    <row r="99" spans="1:7" x14ac:dyDescent="0.2">
      <c r="C99" s="1"/>
      <c r="D99" s="1"/>
    </row>
    <row r="109" spans="1:7" x14ac:dyDescent="0.2">
      <c r="G109" t="s">
        <v>110</v>
      </c>
    </row>
  </sheetData>
  <mergeCells count="11">
    <mergeCell ref="F2:K2"/>
    <mergeCell ref="A6:K6"/>
    <mergeCell ref="G1:K1"/>
    <mergeCell ref="A4:K4"/>
    <mergeCell ref="A5:K5"/>
    <mergeCell ref="F8:K8"/>
    <mergeCell ref="A8:A9"/>
    <mergeCell ref="B8:B9"/>
    <mergeCell ref="C8:C9"/>
    <mergeCell ref="D8:D9"/>
    <mergeCell ref="E8:E9"/>
  </mergeCells>
  <phoneticPr fontId="1" type="noConversion"/>
  <pageMargins left="0.39370078740157483" right="0.39370078740157483" top="0.19685039370078741" bottom="0.19685039370078741" header="0.51181102362204722" footer="0.51181102362204722"/>
  <pageSetup paperSize="9" scale="80" orientation="landscape" verticalDpi="18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5"/>
  <sheetViews>
    <sheetView tabSelected="1" zoomScaleNormal="100" workbookViewId="0">
      <selection activeCell="E12" sqref="E12"/>
    </sheetView>
  </sheetViews>
  <sheetFormatPr defaultRowHeight="12.75" x14ac:dyDescent="0.2"/>
  <cols>
    <col min="1" max="1" width="41.140625" customWidth="1"/>
    <col min="2" max="2" width="10.7109375" customWidth="1"/>
    <col min="3" max="3" width="12.7109375" customWidth="1"/>
    <col min="4" max="4" width="13.85546875" customWidth="1"/>
    <col min="5" max="5" width="13.42578125" customWidth="1"/>
    <col min="6" max="6" width="10.140625" style="46" customWidth="1"/>
    <col min="7" max="7" width="13.85546875" style="46" customWidth="1"/>
    <col min="8" max="11" width="10.140625" style="46" customWidth="1"/>
  </cols>
  <sheetData>
    <row r="1" spans="1:11" ht="15" x14ac:dyDescent="0.25">
      <c r="A1" s="5"/>
      <c r="B1" s="5"/>
      <c r="C1" s="9"/>
      <c r="D1" s="9"/>
      <c r="E1" s="5"/>
      <c r="F1" s="53" t="s">
        <v>90</v>
      </c>
      <c r="G1" s="53"/>
      <c r="H1" s="53"/>
      <c r="I1" s="53"/>
      <c r="J1" s="53"/>
      <c r="K1" s="53"/>
    </row>
    <row r="2" spans="1:11" ht="29.25" customHeight="1" x14ac:dyDescent="0.25">
      <c r="A2" s="48" t="s">
        <v>138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5" x14ac:dyDescent="0.25">
      <c r="A3" s="5"/>
      <c r="B3" s="5"/>
      <c r="C3" s="9"/>
      <c r="D3" s="9"/>
      <c r="E3" s="5"/>
      <c r="F3" s="44"/>
      <c r="G3" s="44"/>
      <c r="H3" s="44"/>
      <c r="I3" s="44"/>
      <c r="J3" s="44"/>
      <c r="K3" s="44"/>
    </row>
    <row r="4" spans="1:11" ht="15" x14ac:dyDescent="0.25">
      <c r="A4" s="5"/>
      <c r="B4" s="5"/>
      <c r="C4" s="9"/>
      <c r="D4" s="9"/>
      <c r="E4" s="5"/>
      <c r="F4" s="44"/>
      <c r="G4" s="44"/>
      <c r="H4" s="44"/>
      <c r="I4" s="44"/>
      <c r="J4" s="44"/>
      <c r="K4" s="44"/>
    </row>
    <row r="5" spans="1:11" ht="14.25" x14ac:dyDescent="0.2">
      <c r="A5" s="49" t="s">
        <v>0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14.25" x14ac:dyDescent="0.2">
      <c r="A6" s="49" t="s">
        <v>1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14.25" x14ac:dyDescent="0.2">
      <c r="A7" s="49" t="s">
        <v>139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ht="15" x14ac:dyDescent="0.25">
      <c r="A8" s="5"/>
      <c r="B8" s="5"/>
      <c r="C8" s="5"/>
      <c r="D8" s="5"/>
      <c r="E8" s="5"/>
      <c r="F8" s="44"/>
      <c r="G8" s="44"/>
      <c r="H8" s="44"/>
      <c r="I8" s="44"/>
      <c r="J8" s="44"/>
      <c r="K8" s="44"/>
    </row>
    <row r="9" spans="1:11" ht="51.75" customHeight="1" x14ac:dyDescent="0.2">
      <c r="A9" s="51" t="s">
        <v>2</v>
      </c>
      <c r="B9" s="51" t="s">
        <v>17</v>
      </c>
      <c r="C9" s="51" t="s">
        <v>3</v>
      </c>
      <c r="D9" s="51" t="s">
        <v>18</v>
      </c>
      <c r="E9" s="51" t="s">
        <v>4</v>
      </c>
      <c r="F9" s="54" t="s">
        <v>5</v>
      </c>
      <c r="G9" s="54"/>
      <c r="H9" s="54"/>
      <c r="I9" s="54"/>
      <c r="J9" s="54"/>
      <c r="K9" s="54"/>
    </row>
    <row r="10" spans="1:11" ht="26.25" customHeight="1" x14ac:dyDescent="0.2">
      <c r="A10" s="52"/>
      <c r="B10" s="52"/>
      <c r="C10" s="52"/>
      <c r="D10" s="52"/>
      <c r="E10" s="52"/>
      <c r="F10" s="45" t="s">
        <v>124</v>
      </c>
      <c r="G10" s="45" t="s">
        <v>125</v>
      </c>
      <c r="H10" s="45">
        <v>2026</v>
      </c>
      <c r="I10" s="45">
        <v>2027</v>
      </c>
      <c r="J10" s="45">
        <v>2028</v>
      </c>
      <c r="K10" s="45">
        <v>2029</v>
      </c>
    </row>
    <row r="11" spans="1:11" ht="57" x14ac:dyDescent="0.2">
      <c r="A11" s="4" t="s">
        <v>33</v>
      </c>
      <c r="B11" s="6" t="s">
        <v>134</v>
      </c>
      <c r="C11" s="4"/>
      <c r="D11" s="4" t="s">
        <v>140</v>
      </c>
      <c r="E11" s="20">
        <f>SUM(F11:K11)</f>
        <v>10804.603999999999</v>
      </c>
      <c r="F11" s="33">
        <f t="shared" ref="F11:K11" si="0">F48</f>
        <v>1577.4680000000001</v>
      </c>
      <c r="G11" s="33">
        <f t="shared" si="0"/>
        <v>1829.848</v>
      </c>
      <c r="H11" s="33">
        <f t="shared" si="0"/>
        <v>1849.3220000000001</v>
      </c>
      <c r="I11" s="33">
        <f t="shared" si="0"/>
        <v>1849.3220000000001</v>
      </c>
      <c r="J11" s="33">
        <f t="shared" si="0"/>
        <v>1849.3220000000001</v>
      </c>
      <c r="K11" s="33">
        <f t="shared" si="0"/>
        <v>1849.3220000000001</v>
      </c>
    </row>
    <row r="12" spans="1:11" ht="15" x14ac:dyDescent="0.25">
      <c r="A12" s="7" t="s">
        <v>13</v>
      </c>
      <c r="B12" s="8"/>
      <c r="C12" s="8"/>
      <c r="D12" s="8"/>
      <c r="E12" s="21"/>
      <c r="F12" s="34"/>
      <c r="G12" s="34" t="s">
        <v>105</v>
      </c>
      <c r="H12" s="34"/>
      <c r="I12" s="34"/>
      <c r="J12" s="34"/>
      <c r="K12" s="34"/>
    </row>
    <row r="13" spans="1:11" ht="29.25" x14ac:dyDescent="0.25">
      <c r="A13" s="4" t="s">
        <v>135</v>
      </c>
      <c r="B13" s="8"/>
      <c r="C13" s="8"/>
      <c r="D13" s="4"/>
      <c r="E13" s="20">
        <f>SUM(F13:K13)</f>
        <v>3618.24</v>
      </c>
      <c r="F13" s="33">
        <v>603.04</v>
      </c>
      <c r="G13" s="33">
        <v>603.04</v>
      </c>
      <c r="H13" s="33">
        <v>603.04</v>
      </c>
      <c r="I13" s="33">
        <v>603.04</v>
      </c>
      <c r="J13" s="33">
        <v>603.04</v>
      </c>
      <c r="K13" s="33">
        <v>603.04</v>
      </c>
    </row>
    <row r="14" spans="1:11" ht="43.5" x14ac:dyDescent="0.25">
      <c r="A14" s="4" t="s">
        <v>136</v>
      </c>
      <c r="B14" s="8"/>
      <c r="C14" s="8"/>
      <c r="D14" s="4"/>
      <c r="E14" s="20"/>
      <c r="F14" s="33"/>
      <c r="G14" s="33"/>
      <c r="H14" s="33"/>
      <c r="I14" s="33"/>
      <c r="J14" s="33"/>
      <c r="K14" s="33"/>
    </row>
    <row r="15" spans="1:11" ht="71.25" x14ac:dyDescent="0.2">
      <c r="A15" s="4" t="s">
        <v>34</v>
      </c>
      <c r="B15" s="6" t="s">
        <v>134</v>
      </c>
      <c r="C15" s="4" t="s">
        <v>141</v>
      </c>
      <c r="D15" s="4" t="s">
        <v>140</v>
      </c>
      <c r="E15" s="20">
        <f>SUM(F15:K15)</f>
        <v>60</v>
      </c>
      <c r="F15" s="33">
        <v>10</v>
      </c>
      <c r="G15" s="33">
        <v>10</v>
      </c>
      <c r="H15" s="33">
        <v>10</v>
      </c>
      <c r="I15" s="33">
        <v>10</v>
      </c>
      <c r="J15" s="33">
        <v>10</v>
      </c>
      <c r="K15" s="33">
        <v>10</v>
      </c>
    </row>
    <row r="16" spans="1:11" ht="15" x14ac:dyDescent="0.25">
      <c r="A16" s="7" t="s">
        <v>13</v>
      </c>
      <c r="B16" s="8"/>
      <c r="C16" s="8"/>
      <c r="D16" s="8"/>
      <c r="E16" s="21"/>
      <c r="F16" s="34"/>
      <c r="G16" s="34"/>
      <c r="H16" s="34"/>
      <c r="I16" s="34"/>
      <c r="J16" s="34"/>
      <c r="K16" s="34"/>
    </row>
    <row r="17" spans="1:11" ht="15" x14ac:dyDescent="0.25">
      <c r="A17" s="7" t="s">
        <v>137</v>
      </c>
      <c r="B17" s="8"/>
      <c r="C17" s="8"/>
      <c r="D17" s="8"/>
      <c r="E17" s="21">
        <f>SUM(F17:K17)</f>
        <v>60</v>
      </c>
      <c r="F17" s="34">
        <v>10</v>
      </c>
      <c r="G17" s="34">
        <v>10</v>
      </c>
      <c r="H17" s="34">
        <v>10</v>
      </c>
      <c r="I17" s="34">
        <v>10</v>
      </c>
      <c r="J17" s="34">
        <v>10</v>
      </c>
      <c r="K17" s="34">
        <v>10</v>
      </c>
    </row>
    <row r="18" spans="1:11" ht="15" x14ac:dyDescent="0.25">
      <c r="A18" s="7" t="s">
        <v>42</v>
      </c>
      <c r="B18" s="8"/>
      <c r="C18" s="8"/>
      <c r="D18" s="8"/>
      <c r="E18" s="21"/>
      <c r="F18" s="34"/>
      <c r="G18" s="34"/>
      <c r="H18" s="34"/>
      <c r="I18" s="34"/>
      <c r="J18" s="34"/>
      <c r="K18" s="34"/>
    </row>
    <row r="19" spans="1:11" ht="15" x14ac:dyDescent="0.25">
      <c r="A19" s="7" t="s">
        <v>113</v>
      </c>
      <c r="B19" s="8"/>
      <c r="C19" s="8"/>
      <c r="D19" s="8"/>
      <c r="E19" s="21"/>
      <c r="F19" s="34"/>
      <c r="G19" s="34"/>
      <c r="H19" s="34"/>
      <c r="I19" s="34"/>
      <c r="J19" s="34"/>
      <c r="K19" s="34"/>
    </row>
    <row r="20" spans="1:11" ht="85.5" x14ac:dyDescent="0.2">
      <c r="A20" s="4" t="s">
        <v>123</v>
      </c>
      <c r="B20" s="6" t="s">
        <v>134</v>
      </c>
      <c r="C20" s="4" t="s">
        <v>141</v>
      </c>
      <c r="D20" s="4" t="s">
        <v>140</v>
      </c>
      <c r="E20" s="20">
        <f>SUM(F20:K20)</f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</row>
    <row r="21" spans="1:11" ht="57" x14ac:dyDescent="0.2">
      <c r="A21" s="4" t="s">
        <v>35</v>
      </c>
      <c r="B21" s="6" t="s">
        <v>134</v>
      </c>
      <c r="C21" s="4" t="s">
        <v>72</v>
      </c>
      <c r="D21" s="4" t="s">
        <v>140</v>
      </c>
      <c r="E21" s="20">
        <f>SUM(F21:K21)</f>
        <v>115</v>
      </c>
      <c r="F21" s="33">
        <v>15</v>
      </c>
      <c r="G21" s="33">
        <v>20</v>
      </c>
      <c r="H21" s="33">
        <v>20</v>
      </c>
      <c r="I21" s="33">
        <v>20</v>
      </c>
      <c r="J21" s="33">
        <v>20</v>
      </c>
      <c r="K21" s="33">
        <v>20</v>
      </c>
    </row>
    <row r="22" spans="1:11" ht="71.25" x14ac:dyDescent="0.2">
      <c r="A22" s="4" t="s">
        <v>38</v>
      </c>
      <c r="B22" s="6" t="s">
        <v>134</v>
      </c>
      <c r="C22" s="4" t="s">
        <v>141</v>
      </c>
      <c r="D22" s="4" t="s">
        <v>140</v>
      </c>
      <c r="E22" s="20">
        <f>SUM(F22:K22)</f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</row>
    <row r="23" spans="1:11" ht="15" x14ac:dyDescent="0.2">
      <c r="A23" s="10" t="s">
        <v>13</v>
      </c>
      <c r="B23" s="6"/>
      <c r="C23" s="6"/>
      <c r="D23" s="4"/>
      <c r="E23" s="20"/>
      <c r="F23" s="33"/>
      <c r="G23" s="33"/>
      <c r="H23" s="33"/>
      <c r="I23" s="33"/>
      <c r="J23" s="33"/>
      <c r="K23" s="33"/>
    </row>
    <row r="24" spans="1:11" s="2" customFormat="1" ht="60" x14ac:dyDescent="0.25">
      <c r="A24" s="12" t="s">
        <v>63</v>
      </c>
      <c r="B24" s="11"/>
      <c r="C24" s="11"/>
      <c r="D24" s="4"/>
      <c r="E24" s="21">
        <f>SUM(F24:K24)</f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</row>
    <row r="25" spans="1:11" s="2" customFormat="1" ht="30" x14ac:dyDescent="0.25">
      <c r="A25" s="13" t="s">
        <v>66</v>
      </c>
      <c r="B25" s="11"/>
      <c r="C25" s="11"/>
      <c r="D25" s="4" t="s">
        <v>126</v>
      </c>
      <c r="E25" s="21">
        <f>SUM(F25:K25)</f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</row>
    <row r="26" spans="1:11" s="2" customFormat="1" ht="30" x14ac:dyDescent="0.25">
      <c r="A26" s="13" t="s">
        <v>76</v>
      </c>
      <c r="B26" s="11"/>
      <c r="C26" s="11"/>
      <c r="D26" s="4" t="s">
        <v>126</v>
      </c>
      <c r="E26" s="21" t="s">
        <v>133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</row>
    <row r="27" spans="1:11" s="2" customFormat="1" ht="45" x14ac:dyDescent="0.25">
      <c r="A27" s="13" t="s">
        <v>127</v>
      </c>
      <c r="B27" s="11"/>
      <c r="C27" s="11"/>
      <c r="D27" s="4" t="s">
        <v>126</v>
      </c>
      <c r="E27" s="21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</row>
    <row r="28" spans="1:11" s="2" customFormat="1" ht="60" x14ac:dyDescent="0.25">
      <c r="A28" s="13" t="s">
        <v>128</v>
      </c>
      <c r="B28" s="11"/>
      <c r="C28" s="11"/>
      <c r="D28" s="4" t="s">
        <v>126</v>
      </c>
      <c r="E28" s="21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</row>
    <row r="29" spans="1:11" s="2" customFormat="1" ht="120" x14ac:dyDescent="0.25">
      <c r="A29" s="13" t="s">
        <v>67</v>
      </c>
      <c r="B29" s="11"/>
      <c r="C29" s="11"/>
      <c r="D29" s="4" t="s">
        <v>126</v>
      </c>
      <c r="E29" s="21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</row>
    <row r="30" spans="1:11" ht="90" x14ac:dyDescent="0.25">
      <c r="A30" s="13" t="s">
        <v>64</v>
      </c>
      <c r="B30" s="8"/>
      <c r="C30" s="8"/>
      <c r="D30" s="4" t="s">
        <v>126</v>
      </c>
      <c r="E30" s="21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</row>
    <row r="31" spans="1:11" ht="45" x14ac:dyDescent="0.25">
      <c r="A31" s="7" t="s">
        <v>39</v>
      </c>
      <c r="B31" s="8"/>
      <c r="C31" s="8"/>
      <c r="D31" s="4" t="s">
        <v>126</v>
      </c>
      <c r="E31" s="21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</row>
    <row r="32" spans="1:11" ht="60" x14ac:dyDescent="0.25">
      <c r="A32" s="7" t="s">
        <v>40</v>
      </c>
      <c r="B32" s="8"/>
      <c r="C32" s="8"/>
      <c r="D32" s="4" t="s">
        <v>126</v>
      </c>
      <c r="E32" s="21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</row>
    <row r="33" spans="1:21" ht="75" customHeight="1" x14ac:dyDescent="0.25">
      <c r="A33" s="7" t="s">
        <v>41</v>
      </c>
      <c r="B33" s="8"/>
      <c r="C33" s="8"/>
      <c r="D33" s="4" t="s">
        <v>126</v>
      </c>
      <c r="E33" s="21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</row>
    <row r="34" spans="1:21" ht="60.75" customHeight="1" x14ac:dyDescent="0.25">
      <c r="A34" s="13" t="s">
        <v>65</v>
      </c>
      <c r="B34" s="8"/>
      <c r="C34" s="8"/>
      <c r="D34" s="4" t="s">
        <v>126</v>
      </c>
      <c r="E34" s="21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</row>
    <row r="35" spans="1:21" ht="71.25" x14ac:dyDescent="0.2">
      <c r="A35" s="4" t="s">
        <v>77</v>
      </c>
      <c r="B35" s="6" t="s">
        <v>134</v>
      </c>
      <c r="C35" s="4" t="s">
        <v>141</v>
      </c>
      <c r="D35" s="4" t="s">
        <v>140</v>
      </c>
      <c r="E35" s="20">
        <f>SUM(F35:K35)</f>
        <v>7011.3640000000005</v>
      </c>
      <c r="F35" s="33">
        <f>SUM(F37:F43)</f>
        <v>949.42800000000011</v>
      </c>
      <c r="G35" s="33">
        <f>SUM(G37:G43)</f>
        <v>1196.808</v>
      </c>
      <c r="H35" s="33">
        <f>SUM(I37:I43)</f>
        <v>1216.2820000000002</v>
      </c>
      <c r="I35" s="33">
        <f>SUM(I37:I43)</f>
        <v>1216.2820000000002</v>
      </c>
      <c r="J35" s="33">
        <f>SUM(J37:J43)</f>
        <v>1216.2820000000002</v>
      </c>
      <c r="K35" s="33">
        <f>SUM(K37:K43)</f>
        <v>1216.2820000000002</v>
      </c>
    </row>
    <row r="36" spans="1:21" ht="15" x14ac:dyDescent="0.25">
      <c r="A36" s="7" t="s">
        <v>13</v>
      </c>
      <c r="B36" s="8"/>
      <c r="C36" s="8"/>
      <c r="D36" s="8"/>
      <c r="E36" s="21"/>
      <c r="F36" s="34"/>
      <c r="G36" s="34"/>
      <c r="H36" s="34"/>
      <c r="I36" s="34"/>
      <c r="J36" s="34"/>
      <c r="K36" s="34"/>
    </row>
    <row r="37" spans="1:21" ht="86.25" customHeight="1" x14ac:dyDescent="0.25">
      <c r="A37" s="39" t="s">
        <v>129</v>
      </c>
      <c r="B37" s="8"/>
      <c r="C37" s="8"/>
      <c r="D37" s="7"/>
      <c r="E37" s="21">
        <f t="shared" ref="E37:E45" si="1">SUM(F37:K37)</f>
        <v>630.18200000000002</v>
      </c>
      <c r="F37" s="34">
        <v>100</v>
      </c>
      <c r="G37" s="34">
        <v>105.90600000000001</v>
      </c>
      <c r="H37" s="34">
        <v>106.069</v>
      </c>
      <c r="I37" s="34">
        <v>106.069</v>
      </c>
      <c r="J37" s="34">
        <v>106.069</v>
      </c>
      <c r="K37" s="34">
        <v>106.069</v>
      </c>
    </row>
    <row r="38" spans="1:21" ht="75" x14ac:dyDescent="0.25">
      <c r="A38" s="7" t="s">
        <v>130</v>
      </c>
      <c r="B38" s="8"/>
      <c r="C38" s="8"/>
      <c r="D38" s="7"/>
      <c r="E38" s="21">
        <f t="shared" si="1"/>
        <v>1483.818</v>
      </c>
      <c r="F38" s="34">
        <v>191.75299999999999</v>
      </c>
      <c r="G38" s="34">
        <v>258.41300000000001</v>
      </c>
      <c r="H38" s="34">
        <v>258.41300000000001</v>
      </c>
      <c r="I38" s="34">
        <v>258.41300000000001</v>
      </c>
      <c r="J38" s="34">
        <v>258.41300000000001</v>
      </c>
      <c r="K38" s="34">
        <v>258.41300000000001</v>
      </c>
    </row>
    <row r="39" spans="1:21" ht="61.5" customHeight="1" x14ac:dyDescent="0.25">
      <c r="A39" s="13" t="s">
        <v>36</v>
      </c>
      <c r="B39" s="8"/>
      <c r="C39" s="8"/>
      <c r="D39" s="7"/>
      <c r="E39" s="21">
        <f t="shared" si="1"/>
        <v>81.936000000000007</v>
      </c>
      <c r="F39" s="34">
        <v>13.656000000000001</v>
      </c>
      <c r="G39" s="34">
        <v>13.656000000000001</v>
      </c>
      <c r="H39" s="34">
        <v>13.656000000000001</v>
      </c>
      <c r="I39" s="34">
        <v>13.656000000000001</v>
      </c>
      <c r="J39" s="34">
        <v>13.656000000000001</v>
      </c>
      <c r="K39" s="34">
        <v>13.656000000000001</v>
      </c>
    </row>
    <row r="40" spans="1:21" ht="61.5" customHeight="1" x14ac:dyDescent="0.25">
      <c r="A40" s="13" t="s">
        <v>131</v>
      </c>
      <c r="B40" s="8"/>
      <c r="C40" s="8"/>
      <c r="D40" s="7"/>
      <c r="E40" s="21">
        <f t="shared" si="1"/>
        <v>41.52</v>
      </c>
      <c r="F40" s="34">
        <v>6.92</v>
      </c>
      <c r="G40" s="34">
        <v>6.92</v>
      </c>
      <c r="H40" s="34">
        <v>6.92</v>
      </c>
      <c r="I40" s="34">
        <v>6.92</v>
      </c>
      <c r="J40" s="34">
        <v>6.92</v>
      </c>
      <c r="K40" s="34">
        <v>6.92</v>
      </c>
    </row>
    <row r="41" spans="1:21" ht="15" x14ac:dyDescent="0.25">
      <c r="A41" s="7" t="s">
        <v>132</v>
      </c>
      <c r="B41" s="8"/>
      <c r="C41" s="8"/>
      <c r="D41" s="7"/>
      <c r="E41" s="21">
        <f t="shared" si="1"/>
        <v>131.64000000000001</v>
      </c>
      <c r="F41" s="34">
        <v>19.254999999999999</v>
      </c>
      <c r="G41" s="34">
        <v>22.477</v>
      </c>
      <c r="H41" s="34">
        <v>22.477</v>
      </c>
      <c r="I41" s="34">
        <v>22.477</v>
      </c>
      <c r="J41" s="34">
        <v>22.477</v>
      </c>
      <c r="K41" s="34">
        <v>22.477</v>
      </c>
    </row>
    <row r="42" spans="1:21" ht="59.25" customHeight="1" x14ac:dyDescent="0.25">
      <c r="A42" s="7" t="s">
        <v>37</v>
      </c>
      <c r="B42" s="8"/>
      <c r="C42" s="8"/>
      <c r="D42" s="7"/>
      <c r="E42" s="21">
        <f t="shared" si="1"/>
        <v>311</v>
      </c>
      <c r="F42" s="34">
        <v>20</v>
      </c>
      <c r="G42" s="34">
        <v>58.2</v>
      </c>
      <c r="H42" s="34">
        <v>58.2</v>
      </c>
      <c r="I42" s="34">
        <v>58.2</v>
      </c>
      <c r="J42" s="34">
        <v>58.2</v>
      </c>
      <c r="K42" s="34">
        <v>58.2</v>
      </c>
      <c r="U42" s="24" t="s">
        <v>50</v>
      </c>
    </row>
    <row r="43" spans="1:21" ht="45" x14ac:dyDescent="0.25">
      <c r="A43" s="36" t="s">
        <v>104</v>
      </c>
      <c r="B43" s="8"/>
      <c r="C43" s="8"/>
      <c r="D43" s="7"/>
      <c r="E43" s="21">
        <f t="shared" si="1"/>
        <v>4331.268</v>
      </c>
      <c r="F43" s="34">
        <v>597.84400000000005</v>
      </c>
      <c r="G43" s="34">
        <v>731.23599999999999</v>
      </c>
      <c r="H43" s="34">
        <v>750.54700000000003</v>
      </c>
      <c r="I43" s="34">
        <v>750.54700000000003</v>
      </c>
      <c r="J43" s="34">
        <v>750.54700000000003</v>
      </c>
      <c r="K43" s="34">
        <v>750.54700000000003</v>
      </c>
    </row>
    <row r="44" spans="1:21" ht="31.5" x14ac:dyDescent="0.2">
      <c r="A44" s="41" t="s">
        <v>106</v>
      </c>
      <c r="B44" s="6"/>
      <c r="C44" s="4"/>
      <c r="D44" s="4"/>
      <c r="E44" s="20">
        <f t="shared" si="1"/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</row>
    <row r="45" spans="1:21" s="19" customFormat="1" ht="44.25" customHeight="1" x14ac:dyDescent="0.2">
      <c r="A45" s="40" t="s">
        <v>91</v>
      </c>
      <c r="B45" s="6" t="s">
        <v>134</v>
      </c>
      <c r="C45" s="4"/>
      <c r="D45" s="4"/>
      <c r="E45" s="20">
        <f t="shared" si="1"/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</row>
    <row r="46" spans="1:21" s="19" customFormat="1" ht="44.25" customHeight="1" x14ac:dyDescent="0.25">
      <c r="A46" s="13"/>
      <c r="B46" s="6"/>
      <c r="C46" s="4"/>
      <c r="D46" s="4"/>
      <c r="E46" s="20"/>
      <c r="F46" s="34"/>
      <c r="G46" s="34"/>
      <c r="H46" s="34"/>
      <c r="I46" s="34"/>
      <c r="J46" s="34"/>
      <c r="K46" s="34"/>
    </row>
    <row r="47" spans="1:21" s="19" customFormat="1" ht="15" x14ac:dyDescent="0.25">
      <c r="A47" s="7"/>
      <c r="B47" s="43"/>
      <c r="C47" s="42"/>
      <c r="D47" s="42"/>
      <c r="E47" s="20"/>
      <c r="F47" s="34"/>
      <c r="G47" s="34"/>
      <c r="H47" s="34"/>
      <c r="I47" s="34"/>
      <c r="J47" s="34"/>
      <c r="K47" s="34"/>
    </row>
    <row r="48" spans="1:21" s="19" customFormat="1" ht="60.75" customHeight="1" x14ac:dyDescent="0.2">
      <c r="A48" s="25" t="s">
        <v>61</v>
      </c>
      <c r="B48" s="6"/>
      <c r="C48" s="6"/>
      <c r="D48" s="6"/>
      <c r="E48" s="20">
        <f>E45+E44+E35+E22+E21+E20+E15+E13</f>
        <v>10804.603999999999</v>
      </c>
      <c r="F48" s="20">
        <f t="shared" ref="F48:J48" si="2">F45+F44+F35+F22+F21+F20+F15+F13</f>
        <v>1577.4680000000001</v>
      </c>
      <c r="G48" s="20">
        <f t="shared" si="2"/>
        <v>1829.848</v>
      </c>
      <c r="H48" s="20">
        <f t="shared" si="2"/>
        <v>1849.3220000000001</v>
      </c>
      <c r="I48" s="20">
        <f t="shared" si="2"/>
        <v>1849.3220000000001</v>
      </c>
      <c r="J48" s="20">
        <f t="shared" si="2"/>
        <v>1849.3220000000001</v>
      </c>
      <c r="K48" s="20">
        <f>K45+K44+K35+K22+K21+K20+K15+K13</f>
        <v>1849.3220000000001</v>
      </c>
    </row>
    <row r="49" spans="1:11" s="19" customFormat="1" ht="34.5" customHeight="1" x14ac:dyDescent="0.2">
      <c r="A49"/>
      <c r="B49"/>
      <c r="C49"/>
      <c r="D49"/>
      <c r="E49"/>
      <c r="F49" s="46"/>
      <c r="G49" s="46"/>
      <c r="H49" s="46"/>
      <c r="I49" s="46"/>
      <c r="J49" s="46"/>
      <c r="K49" s="46"/>
    </row>
    <row r="50" spans="1:11" s="19" customFormat="1" x14ac:dyDescent="0.2">
      <c r="A50"/>
      <c r="B50"/>
      <c r="C50"/>
      <c r="D50"/>
      <c r="E50"/>
      <c r="F50" s="46"/>
      <c r="G50" s="46"/>
      <c r="H50" s="46"/>
      <c r="I50" s="46"/>
      <c r="J50" s="46"/>
      <c r="K50" s="46"/>
    </row>
    <row r="51" spans="1:11" s="19" customFormat="1" x14ac:dyDescent="0.2">
      <c r="A51"/>
      <c r="B51"/>
      <c r="C51"/>
      <c r="D51"/>
      <c r="E51" s="24"/>
      <c r="F51" s="46"/>
      <c r="G51" s="46"/>
      <c r="H51" s="46"/>
      <c r="I51" s="46"/>
      <c r="J51" s="46"/>
      <c r="K51" s="46"/>
    </row>
    <row r="52" spans="1:11" s="19" customFormat="1" x14ac:dyDescent="0.2">
      <c r="A52"/>
      <c r="B52"/>
      <c r="C52"/>
      <c r="D52"/>
      <c r="E52"/>
      <c r="F52" s="46"/>
      <c r="G52" s="46"/>
      <c r="H52" s="46"/>
      <c r="I52" s="46"/>
      <c r="J52" s="46"/>
      <c r="K52" s="46"/>
    </row>
    <row r="53" spans="1:11" s="19" customFormat="1" x14ac:dyDescent="0.2">
      <c r="A53"/>
      <c r="B53"/>
      <c r="C53"/>
      <c r="D53"/>
      <c r="E53"/>
      <c r="F53" s="46"/>
      <c r="G53" s="46"/>
      <c r="H53" s="46"/>
      <c r="I53" s="46"/>
      <c r="J53" s="46"/>
      <c r="K53" s="46"/>
    </row>
    <row r="54" spans="1:11" s="19" customFormat="1" x14ac:dyDescent="0.2">
      <c r="A54"/>
      <c r="B54"/>
      <c r="C54"/>
      <c r="D54"/>
      <c r="E54"/>
      <c r="F54" s="46"/>
      <c r="G54" s="46"/>
      <c r="H54" s="46"/>
      <c r="I54" s="46"/>
      <c r="J54" s="46"/>
      <c r="K54" s="46"/>
    </row>
    <row r="55" spans="1:11" ht="30" customHeight="1" x14ac:dyDescent="0.2"/>
  </sheetData>
  <mergeCells count="11">
    <mergeCell ref="A9:A10"/>
    <mergeCell ref="F1:K1"/>
    <mergeCell ref="A5:K5"/>
    <mergeCell ref="A6:K6"/>
    <mergeCell ref="B9:B10"/>
    <mergeCell ref="C9:C10"/>
    <mergeCell ref="D9:D10"/>
    <mergeCell ref="A7:K7"/>
    <mergeCell ref="E9:E10"/>
    <mergeCell ref="F9:K9"/>
    <mergeCell ref="A2:K2"/>
  </mergeCells>
  <phoneticPr fontId="1" type="noConversion"/>
  <pageMargins left="0.78740157480314965" right="0.59055118110236227" top="0.39370078740157483" bottom="0.39370078740157483" header="0.51181102362204722" footer="0.51181102362204722"/>
  <pageSetup paperSize="9" scale="8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показ. ЖКХ.</vt:lpstr>
      <vt:lpstr>показ. органов мест.са </vt:lpstr>
      <vt:lpstr>'показ. ЖКХ.'!Заголовки_для_печати</vt:lpstr>
      <vt:lpstr>'показ. органов мест.са '!Заголовки_для_печати</vt:lpstr>
      <vt:lpstr>'показ. ЖКХ.'!Область_печати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Валентина</cp:lastModifiedBy>
  <cp:lastPrinted>2023-10-25T10:32:54Z</cp:lastPrinted>
  <dcterms:created xsi:type="dcterms:W3CDTF">2013-08-26T07:48:35Z</dcterms:created>
  <dcterms:modified xsi:type="dcterms:W3CDTF">2023-10-25T13:02:32Z</dcterms:modified>
</cp:coreProperties>
</file>